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Pol" sheetId="12" r:id="rId3"/>
    <sheet name="01 02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_xlnm.Print_Titles" localSheetId="3">'01 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Pol'!$A$1:$W$166</definedName>
    <definedName name="_xlnm.Print_Area" localSheetId="3">'01 02 Pol'!$A$1:$W$100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94" i="13"/>
  <c r="BA90" i="13"/>
  <c r="BA88" i="13"/>
  <c r="BA86" i="13"/>
  <c r="BA84" i="13"/>
  <c r="BA82" i="13"/>
  <c r="BA12" i="13"/>
  <c r="BA10" i="13"/>
  <c r="G9" i="13"/>
  <c r="M9" i="13" s="1"/>
  <c r="I9" i="13"/>
  <c r="I8" i="13" s="1"/>
  <c r="K9" i="13"/>
  <c r="O9" i="13"/>
  <c r="O8" i="13" s="1"/>
  <c r="Q9" i="13"/>
  <c r="Q8" i="13" s="1"/>
  <c r="V9" i="13"/>
  <c r="G11" i="13"/>
  <c r="M11" i="13" s="1"/>
  <c r="I11" i="13"/>
  <c r="K11" i="13"/>
  <c r="O11" i="13"/>
  <c r="Q11" i="13"/>
  <c r="V11" i="13"/>
  <c r="G13" i="13"/>
  <c r="I13" i="13"/>
  <c r="K13" i="13"/>
  <c r="K8" i="13" s="1"/>
  <c r="M13" i="13"/>
  <c r="O13" i="13"/>
  <c r="Q13" i="13"/>
  <c r="V13" i="13"/>
  <c r="V8" i="13" s="1"/>
  <c r="G15" i="13"/>
  <c r="G14" i="13" s="1"/>
  <c r="I15" i="13"/>
  <c r="I14" i="13" s="1"/>
  <c r="K15" i="13"/>
  <c r="M15" i="13"/>
  <c r="O15" i="13"/>
  <c r="O14" i="13" s="1"/>
  <c r="Q15" i="13"/>
  <c r="Q14" i="13" s="1"/>
  <c r="V15" i="13"/>
  <c r="G19" i="13"/>
  <c r="M19" i="13" s="1"/>
  <c r="I19" i="13"/>
  <c r="K19" i="13"/>
  <c r="O19" i="13"/>
  <c r="Q19" i="13"/>
  <c r="V19" i="13"/>
  <c r="G22" i="13"/>
  <c r="I22" i="13"/>
  <c r="K22" i="13"/>
  <c r="K14" i="13" s="1"/>
  <c r="M22" i="13"/>
  <c r="O22" i="13"/>
  <c r="Q22" i="13"/>
  <c r="V22" i="13"/>
  <c r="V14" i="13" s="1"/>
  <c r="G26" i="13"/>
  <c r="I26" i="13"/>
  <c r="K26" i="13"/>
  <c r="M26" i="13"/>
  <c r="O26" i="13"/>
  <c r="Q26" i="13"/>
  <c r="V26" i="13"/>
  <c r="G29" i="13"/>
  <c r="I29" i="13"/>
  <c r="K29" i="13"/>
  <c r="M29" i="13"/>
  <c r="O29" i="13"/>
  <c r="Q29" i="13"/>
  <c r="V29" i="13"/>
  <c r="G31" i="13"/>
  <c r="I31" i="13"/>
  <c r="I30" i="13" s="1"/>
  <c r="K31" i="13"/>
  <c r="K30" i="13" s="1"/>
  <c r="M31" i="13"/>
  <c r="O31" i="13"/>
  <c r="Q31" i="13"/>
  <c r="Q30" i="13" s="1"/>
  <c r="V31" i="13"/>
  <c r="V30" i="13" s="1"/>
  <c r="G33" i="13"/>
  <c r="I33" i="13"/>
  <c r="K33" i="13"/>
  <c r="M33" i="13"/>
  <c r="O33" i="13"/>
  <c r="Q33" i="13"/>
  <c r="V33" i="13"/>
  <c r="G34" i="13"/>
  <c r="I34" i="13"/>
  <c r="K34" i="13"/>
  <c r="M34" i="13"/>
  <c r="O34" i="13"/>
  <c r="Q34" i="13"/>
  <c r="V34" i="13"/>
  <c r="G39" i="13"/>
  <c r="M39" i="13" s="1"/>
  <c r="I39" i="13"/>
  <c r="K39" i="13"/>
  <c r="O39" i="13"/>
  <c r="O30" i="13" s="1"/>
  <c r="Q39" i="13"/>
  <c r="V39" i="13"/>
  <c r="G41" i="13"/>
  <c r="I41" i="13"/>
  <c r="K41" i="13"/>
  <c r="K40" i="13" s="1"/>
  <c r="M41" i="13"/>
  <c r="O41" i="13"/>
  <c r="Q41" i="13"/>
  <c r="V41" i="13"/>
  <c r="V40" i="13" s="1"/>
  <c r="G45" i="13"/>
  <c r="I45" i="13"/>
  <c r="K45" i="13"/>
  <c r="M45" i="13"/>
  <c r="O45" i="13"/>
  <c r="Q45" i="13"/>
  <c r="V45" i="13"/>
  <c r="G47" i="13"/>
  <c r="G40" i="13" s="1"/>
  <c r="I47" i="13"/>
  <c r="K47" i="13"/>
  <c r="O47" i="13"/>
  <c r="O40" i="13" s="1"/>
  <c r="Q47" i="13"/>
  <c r="V47" i="13"/>
  <c r="G50" i="13"/>
  <c r="M50" i="13" s="1"/>
  <c r="I50" i="13"/>
  <c r="I40" i="13" s="1"/>
  <c r="K50" i="13"/>
  <c r="O50" i="13"/>
  <c r="Q50" i="13"/>
  <c r="Q40" i="13" s="1"/>
  <c r="V50" i="13"/>
  <c r="G55" i="13"/>
  <c r="I55" i="13"/>
  <c r="K55" i="13"/>
  <c r="M55" i="13"/>
  <c r="O55" i="13"/>
  <c r="Q55" i="13"/>
  <c r="V55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I64" i="13"/>
  <c r="O64" i="13"/>
  <c r="Q64" i="13"/>
  <c r="G65" i="13"/>
  <c r="I65" i="13"/>
  <c r="K65" i="13"/>
  <c r="K64" i="13" s="1"/>
  <c r="M65" i="13"/>
  <c r="M64" i="13" s="1"/>
  <c r="O65" i="13"/>
  <c r="Q65" i="13"/>
  <c r="V65" i="13"/>
  <c r="V64" i="13" s="1"/>
  <c r="G68" i="13"/>
  <c r="M68" i="13" s="1"/>
  <c r="M67" i="13" s="1"/>
  <c r="I68" i="13"/>
  <c r="I67" i="13" s="1"/>
  <c r="K68" i="13"/>
  <c r="O68" i="13"/>
  <c r="O67" i="13" s="1"/>
  <c r="Q68" i="13"/>
  <c r="Q67" i="13" s="1"/>
  <c r="V68" i="13"/>
  <c r="G77" i="13"/>
  <c r="M77" i="13" s="1"/>
  <c r="I77" i="13"/>
  <c r="K77" i="13"/>
  <c r="K67" i="13" s="1"/>
  <c r="O77" i="13"/>
  <c r="Q77" i="13"/>
  <c r="V77" i="13"/>
  <c r="V67" i="13" s="1"/>
  <c r="G81" i="13"/>
  <c r="G80" i="13" s="1"/>
  <c r="I81" i="13"/>
  <c r="K81" i="13"/>
  <c r="M81" i="13"/>
  <c r="O81" i="13"/>
  <c r="O80" i="13" s="1"/>
  <c r="Q81" i="13"/>
  <c r="V81" i="13"/>
  <c r="G83" i="13"/>
  <c r="M83" i="13" s="1"/>
  <c r="I83" i="13"/>
  <c r="I80" i="13" s="1"/>
  <c r="K83" i="13"/>
  <c r="O83" i="13"/>
  <c r="Q83" i="13"/>
  <c r="Q80" i="13" s="1"/>
  <c r="V83" i="13"/>
  <c r="G85" i="13"/>
  <c r="M85" i="13" s="1"/>
  <c r="I85" i="13"/>
  <c r="K85" i="13"/>
  <c r="O85" i="13"/>
  <c r="Q85" i="13"/>
  <c r="V85" i="13"/>
  <c r="G87" i="13"/>
  <c r="I87" i="13"/>
  <c r="K87" i="13"/>
  <c r="K80" i="13" s="1"/>
  <c r="M87" i="13"/>
  <c r="O87" i="13"/>
  <c r="Q87" i="13"/>
  <c r="V87" i="13"/>
  <c r="V80" i="13" s="1"/>
  <c r="G89" i="13"/>
  <c r="I89" i="13"/>
  <c r="K89" i="13"/>
  <c r="M89" i="13"/>
  <c r="O89" i="13"/>
  <c r="Q89" i="13"/>
  <c r="V89" i="13"/>
  <c r="G91" i="13"/>
  <c r="M91" i="13" s="1"/>
  <c r="I91" i="13"/>
  <c r="K91" i="13"/>
  <c r="O91" i="13"/>
  <c r="Q91" i="13"/>
  <c r="V91" i="13"/>
  <c r="AE94" i="13"/>
  <c r="AF94" i="13"/>
  <c r="G160" i="12"/>
  <c r="BA156" i="12"/>
  <c r="BA154" i="12"/>
  <c r="BA152" i="12"/>
  <c r="BA150" i="12"/>
  <c r="BA148" i="12"/>
  <c r="BA108" i="12"/>
  <c r="BA89" i="12"/>
  <c r="BA85" i="12"/>
  <c r="BA56" i="12"/>
  <c r="BA5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5" i="12"/>
  <c r="M15" i="12" s="1"/>
  <c r="I15" i="12"/>
  <c r="K15" i="12"/>
  <c r="O15" i="12"/>
  <c r="Q15" i="12"/>
  <c r="V15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O8" i="12" s="1"/>
  <c r="Q22" i="12"/>
  <c r="V22" i="12"/>
  <c r="G28" i="12"/>
  <c r="M28" i="12" s="1"/>
  <c r="I28" i="12"/>
  <c r="K28" i="12"/>
  <c r="O28" i="12"/>
  <c r="Q28" i="12"/>
  <c r="V28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9" i="12"/>
  <c r="M39" i="12" s="1"/>
  <c r="I39" i="12"/>
  <c r="K39" i="12"/>
  <c r="K38" i="12" s="1"/>
  <c r="O39" i="12"/>
  <c r="Q39" i="12"/>
  <c r="V39" i="12"/>
  <c r="V38" i="12" s="1"/>
  <c r="G40" i="12"/>
  <c r="I40" i="12"/>
  <c r="K40" i="12"/>
  <c r="M40" i="12"/>
  <c r="O40" i="12"/>
  <c r="Q40" i="12"/>
  <c r="V40" i="12"/>
  <c r="G42" i="12"/>
  <c r="G38" i="12" s="1"/>
  <c r="I42" i="12"/>
  <c r="K42" i="12"/>
  <c r="O42" i="12"/>
  <c r="O38" i="12" s="1"/>
  <c r="Q42" i="12"/>
  <c r="V42" i="12"/>
  <c r="G43" i="12"/>
  <c r="M43" i="12" s="1"/>
  <c r="I43" i="12"/>
  <c r="I38" i="12" s="1"/>
  <c r="K43" i="12"/>
  <c r="O43" i="12"/>
  <c r="Q43" i="12"/>
  <c r="Q38" i="12" s="1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50" i="12"/>
  <c r="M50" i="12" s="1"/>
  <c r="I50" i="12"/>
  <c r="I49" i="12" s="1"/>
  <c r="K50" i="12"/>
  <c r="K49" i="12" s="1"/>
  <c r="O50" i="12"/>
  <c r="Q50" i="12"/>
  <c r="Q49" i="12" s="1"/>
  <c r="V50" i="12"/>
  <c r="V49" i="12" s="1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58" i="12"/>
  <c r="M58" i="12" s="1"/>
  <c r="I58" i="12"/>
  <c r="K58" i="12"/>
  <c r="O58" i="12"/>
  <c r="O49" i="12" s="1"/>
  <c r="Q58" i="12"/>
  <c r="V58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G69" i="12" s="1"/>
  <c r="I72" i="12"/>
  <c r="K72" i="12"/>
  <c r="O72" i="12"/>
  <c r="O69" i="12" s="1"/>
  <c r="Q72" i="12"/>
  <c r="V72" i="12"/>
  <c r="G74" i="12"/>
  <c r="M74" i="12" s="1"/>
  <c r="I74" i="12"/>
  <c r="I69" i="12" s="1"/>
  <c r="K74" i="12"/>
  <c r="O74" i="12"/>
  <c r="Q74" i="12"/>
  <c r="Q69" i="12" s="1"/>
  <c r="V74" i="12"/>
  <c r="G77" i="12"/>
  <c r="M77" i="12" s="1"/>
  <c r="I77" i="12"/>
  <c r="K77" i="12"/>
  <c r="K69" i="12" s="1"/>
  <c r="O77" i="12"/>
  <c r="Q77" i="12"/>
  <c r="V77" i="12"/>
  <c r="V69" i="12" s="1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4" i="12"/>
  <c r="M84" i="12" s="1"/>
  <c r="I84" i="12"/>
  <c r="K84" i="12"/>
  <c r="K83" i="12" s="1"/>
  <c r="O84" i="12"/>
  <c r="Q84" i="12"/>
  <c r="V84" i="12"/>
  <c r="V83" i="12" s="1"/>
  <c r="G88" i="12"/>
  <c r="I88" i="12"/>
  <c r="K88" i="12"/>
  <c r="M88" i="12"/>
  <c r="O88" i="12"/>
  <c r="Q88" i="12"/>
  <c r="V88" i="12"/>
  <c r="G91" i="12"/>
  <c r="G83" i="12" s="1"/>
  <c r="I91" i="12"/>
  <c r="K91" i="12"/>
  <c r="O91" i="12"/>
  <c r="O83" i="12" s="1"/>
  <c r="Q91" i="12"/>
  <c r="V91" i="12"/>
  <c r="G92" i="12"/>
  <c r="M92" i="12" s="1"/>
  <c r="I92" i="12"/>
  <c r="I83" i="12" s="1"/>
  <c r="K92" i="12"/>
  <c r="O92" i="12"/>
  <c r="Q92" i="12"/>
  <c r="Q83" i="12" s="1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100" i="12"/>
  <c r="M100" i="12" s="1"/>
  <c r="I100" i="12"/>
  <c r="I99" i="12" s="1"/>
  <c r="K100" i="12"/>
  <c r="O100" i="12"/>
  <c r="Q100" i="12"/>
  <c r="Q99" i="12" s="1"/>
  <c r="V100" i="12"/>
  <c r="G103" i="12"/>
  <c r="M103" i="12" s="1"/>
  <c r="I103" i="12"/>
  <c r="K103" i="12"/>
  <c r="K99" i="12" s="1"/>
  <c r="O103" i="12"/>
  <c r="Q103" i="12"/>
  <c r="V103" i="12"/>
  <c r="V99" i="12" s="1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O99" i="12" s="1"/>
  <c r="Q107" i="12"/>
  <c r="V107" i="12"/>
  <c r="G112" i="12"/>
  <c r="M112" i="12" s="1"/>
  <c r="I112" i="12"/>
  <c r="K112" i="12"/>
  <c r="O112" i="12"/>
  <c r="Q112" i="12"/>
  <c r="V112" i="12"/>
  <c r="G115" i="12"/>
  <c r="M115" i="12" s="1"/>
  <c r="I115" i="12"/>
  <c r="K115" i="12"/>
  <c r="O115" i="12"/>
  <c r="Q115" i="12"/>
  <c r="V115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K128" i="12"/>
  <c r="O128" i="12"/>
  <c r="V128" i="12"/>
  <c r="G129" i="12"/>
  <c r="M129" i="12" s="1"/>
  <c r="M128" i="12" s="1"/>
  <c r="I129" i="12"/>
  <c r="I128" i="12" s="1"/>
  <c r="K129" i="12"/>
  <c r="O129" i="12"/>
  <c r="Q129" i="12"/>
  <c r="Q128" i="12" s="1"/>
  <c r="V129" i="12"/>
  <c r="G132" i="12"/>
  <c r="I132" i="12"/>
  <c r="K132" i="12"/>
  <c r="M132" i="12"/>
  <c r="O132" i="12"/>
  <c r="Q132" i="12"/>
  <c r="V132" i="12"/>
  <c r="G134" i="12"/>
  <c r="G131" i="12" s="1"/>
  <c r="I134" i="12"/>
  <c r="K134" i="12"/>
  <c r="O134" i="12"/>
  <c r="O131" i="12" s="1"/>
  <c r="Q134" i="12"/>
  <c r="V134" i="12"/>
  <c r="G136" i="12"/>
  <c r="M136" i="12" s="1"/>
  <c r="I136" i="12"/>
  <c r="I131" i="12" s="1"/>
  <c r="K136" i="12"/>
  <c r="O136" i="12"/>
  <c r="Q136" i="12"/>
  <c r="Q131" i="12" s="1"/>
  <c r="V136" i="12"/>
  <c r="G138" i="12"/>
  <c r="M138" i="12" s="1"/>
  <c r="I138" i="12"/>
  <c r="K138" i="12"/>
  <c r="K131" i="12" s="1"/>
  <c r="O138" i="12"/>
  <c r="Q138" i="12"/>
  <c r="V138" i="12"/>
  <c r="V131" i="12" s="1"/>
  <c r="G140" i="12"/>
  <c r="I140" i="12"/>
  <c r="K140" i="12"/>
  <c r="M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7" i="12"/>
  <c r="I147" i="12"/>
  <c r="K147" i="12"/>
  <c r="M147" i="12"/>
  <c r="O147" i="12"/>
  <c r="Q147" i="12"/>
  <c r="V147" i="12"/>
  <c r="G149" i="12"/>
  <c r="G146" i="12" s="1"/>
  <c r="I149" i="12"/>
  <c r="K149" i="12"/>
  <c r="O149" i="12"/>
  <c r="O146" i="12" s="1"/>
  <c r="Q149" i="12"/>
  <c r="V149" i="12"/>
  <c r="G151" i="12"/>
  <c r="M151" i="12" s="1"/>
  <c r="I151" i="12"/>
  <c r="I146" i="12" s="1"/>
  <c r="K151" i="12"/>
  <c r="O151" i="12"/>
  <c r="Q151" i="12"/>
  <c r="Q146" i="12" s="1"/>
  <c r="V151" i="12"/>
  <c r="G153" i="12"/>
  <c r="M153" i="12" s="1"/>
  <c r="I153" i="12"/>
  <c r="K153" i="12"/>
  <c r="K146" i="12" s="1"/>
  <c r="O153" i="12"/>
  <c r="Q153" i="12"/>
  <c r="V153" i="12"/>
  <c r="V146" i="12" s="1"/>
  <c r="G155" i="12"/>
  <c r="I155" i="12"/>
  <c r="K155" i="12"/>
  <c r="M155" i="12"/>
  <c r="O155" i="12"/>
  <c r="Q155" i="12"/>
  <c r="V155" i="12"/>
  <c r="G157" i="12"/>
  <c r="M157" i="12" s="1"/>
  <c r="I157" i="12"/>
  <c r="K157" i="12"/>
  <c r="O157" i="12"/>
  <c r="Q157" i="12"/>
  <c r="V157" i="12"/>
  <c r="AF160" i="12"/>
  <c r="I20" i="1"/>
  <c r="I19" i="1"/>
  <c r="I18" i="1"/>
  <c r="I17" i="1"/>
  <c r="I16" i="1"/>
  <c r="I61" i="1"/>
  <c r="J55" i="1" s="1"/>
  <c r="G23" i="1"/>
  <c r="F43" i="1"/>
  <c r="G43" i="1"/>
  <c r="G28" i="1" s="1"/>
  <c r="H42" i="1"/>
  <c r="I42" i="1" s="1"/>
  <c r="H41" i="1"/>
  <c r="I41" i="1" s="1"/>
  <c r="H40" i="1"/>
  <c r="I40" i="1" s="1"/>
  <c r="H39" i="1"/>
  <c r="H43" i="1" s="1"/>
  <c r="J51" i="1" l="1"/>
  <c r="J53" i="1"/>
  <c r="J57" i="1"/>
  <c r="J59" i="1"/>
  <c r="J52" i="1"/>
  <c r="J54" i="1"/>
  <c r="J56" i="1"/>
  <c r="J58" i="1"/>
  <c r="J60" i="1"/>
  <c r="J50" i="1"/>
  <c r="G25" i="1"/>
  <c r="A25" i="1" s="1"/>
  <c r="A26" i="1" s="1"/>
  <c r="G26" i="1" s="1"/>
  <c r="A23" i="1"/>
  <c r="A24" i="1" s="1"/>
  <c r="G24" i="1" s="1"/>
  <c r="M30" i="13"/>
  <c r="M8" i="13"/>
  <c r="M14" i="13"/>
  <c r="M80" i="13"/>
  <c r="G8" i="13"/>
  <c r="G67" i="13"/>
  <c r="G30" i="13"/>
  <c r="M47" i="13"/>
  <c r="M40" i="13" s="1"/>
  <c r="M99" i="12"/>
  <c r="M49" i="12"/>
  <c r="M8" i="12"/>
  <c r="M149" i="12"/>
  <c r="M146" i="12" s="1"/>
  <c r="G99" i="12"/>
  <c r="G49" i="12"/>
  <c r="G8" i="12"/>
  <c r="M91" i="12"/>
  <c r="M83" i="12" s="1"/>
  <c r="M72" i="12"/>
  <c r="M69" i="12" s="1"/>
  <c r="M42" i="12"/>
  <c r="M38" i="12" s="1"/>
  <c r="AE160" i="12"/>
  <c r="M134" i="12"/>
  <c r="M131" i="12" s="1"/>
  <c r="I39" i="1"/>
  <c r="I43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J61" i="1" l="1"/>
  <c r="A27" i="1"/>
  <c r="A29" i="1" s="1"/>
  <c r="G29" i="1" s="1"/>
  <c r="G27" i="1" s="1"/>
  <c r="J42" i="1"/>
  <c r="J41" i="1"/>
  <c r="J39" i="1"/>
  <c r="J43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<sst xmlns="http://schemas.openxmlformats.org/spreadsheetml/2006/main" count="1175" uniqueCount="422">
  <si>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</si>
  <si>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</si>
  <si>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</si>
  <si>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</si>
  <si>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</si>
  <si>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</si>
  <si>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</si>
  <si>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</si>
  <si>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</si>
  <si>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</si>
  <si>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</si>
  <si>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</si>
  <si>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</si>
  <si>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</si>
  <si>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</si>
  <si>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</si>
  <si>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</si>
  <si>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</si>
  <si>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</si>
  <si>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</si>
  <si>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</si>
  <si>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</si>
  <si>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</si>
  <si>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</si>
  <si>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</si>
  <si>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</si>
  <si>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</si>
  <si>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</si>
  <si>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</si>
  <si>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</si>
  <si>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</si>
  <si>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</si>
  <si>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</si>
  <si>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</si>
  <si>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</si>
  <si>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</si>
  <si>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</si>
  <si>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</si>
  <si>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</si>
  <si>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</si>
  <si>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</si>
  <si>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.</t>
  </si>
  <si>
    <t>W464_2</t>
  </si>
  <si>
    <t>Bytový dům Edisonova 84, Ostrava-Hrabůvka</t>
  </si>
  <si>
    <t>wamp in, s.r.o.</t>
  </si>
  <si>
    <t>Slavníkovců 449/15a</t>
  </si>
  <si>
    <t>Ostrava-Mariánské Hory</t>
  </si>
  <si>
    <t>70900</t>
  </si>
  <si>
    <t>25358928</t>
  </si>
  <si>
    <t>CZ25358928</t>
  </si>
  <si>
    <t>Stavba</t>
  </si>
  <si>
    <t>01</t>
  </si>
  <si>
    <t xml:space="preserve">Izolace proti zemní vlhkosti vč. opravy omítek </t>
  </si>
  <si>
    <t>02</t>
  </si>
  <si>
    <t>Práce v interiéru -sklady Úřadu Mob</t>
  </si>
  <si>
    <t>Celkem za stavbu</t>
  </si>
  <si>
    <t>CZK</t>
  </si>
  <si>
    <t>Rekapitulace dílů</t>
  </si>
  <si>
    <t>Typ dílu</t>
  </si>
  <si>
    <t>1</t>
  </si>
  <si>
    <t>Zemní práce</t>
  </si>
  <si>
    <t>21</t>
  </si>
  <si>
    <t>Úprava podloží a základ.spáry</t>
  </si>
  <si>
    <t>3</t>
  </si>
  <si>
    <t>Svislé a kompletní konstrukce</t>
  </si>
  <si>
    <t>501</t>
  </si>
  <si>
    <t>Dlažby</t>
  </si>
  <si>
    <t>6</t>
  </si>
  <si>
    <t>Úpravy povrchu, podlahy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</si>
  <si>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</si>
  <si>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</si>
  <si>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</si>
  <si>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</si>
  <si>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</si>
  <si>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</si>
  <si>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</si>
  <si>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</si>
  <si>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784</t>
  </si>
  <si>
    <t>Malby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</si>
  <si>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</si>
  <si>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</si>
  <si>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</si>
  <si>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</si>
  <si>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</si>
  <si>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</si>
  <si>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</si>
  <si>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</si>
  <si>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</si>
  <si>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</si>
  <si>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</si>
  <si>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</si>
  <si>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</si>
  <si>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</si>
  <si>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</si>
  <si>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</si>
  <si>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</si>
  <si>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</si>
  <si>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</si>
  <si>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</si>
  <si>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</si>
  <si>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</si>
  <si>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</si>
  <si>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</si>
  <si>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</si>
  <si>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</si>
  <si>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</si>
  <si>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</si>
  <si>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</si>
  <si>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139601102R00</t>
  </si>
  <si>
    <t>Ruční výkop jam, rýh a šachet v hornině 3</t>
  </si>
  <si>
    <t>m3</t>
  </si>
  <si>
    <t>800-1</t>
  </si>
  <si>
    <t>RTS 17/ II</t>
  </si>
  <si>
    <t>POL1_</t>
  </si>
  <si>
    <t>s přehozením na vzdálenost do 5 m nebo s naložením na ruční dopravní prostředek</t>
  </si>
  <si>
    <t>SPI</t>
  </si>
  <si>
    <t>(24)*1*1,5</t>
  </si>
  <si>
    <t>VV</t>
  </si>
  <si>
    <t>17,3*1*1,8</t>
  </si>
  <si>
    <t>přípoj : (1+2)*1*2,05</t>
  </si>
  <si>
    <t>drenáž : 22,5*0,41*0,35+18,5*0,4*0,25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</si>
  <si>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</si>
  <si>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</si>
  <si>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</si>
  <si>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</si>
  <si>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(24)*1,5+2</t>
  </si>
  <si>
    <t>(17,3+1*2)*1,8</t>
  </si>
  <si>
    <t>3*2*2</t>
  </si>
  <si>
    <t>151101111R00</t>
  </si>
  <si>
    <t>Odstranění pažení a rozepření rýh příložné , hloubky do 2 m</t>
  </si>
  <si>
    <t>pro podzemní vedení s uložením materiálu na vzdálenost do 3 m od kraje výkopu,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</si>
  <si>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</si>
  <si>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</si>
  <si>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</si>
  <si>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(24)*1*1,5*0,3333</t>
  </si>
  <si>
    <t>17,3*1*1,8*0,3333</t>
  </si>
  <si>
    <t>přípoj : (1+2)*1*2,05*0,3333</t>
  </si>
  <si>
    <t>drenáž : 23,5*0,41*0,35+18,5*0,4*0,25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</si>
  <si>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</si>
  <si>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</si>
  <si>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</si>
  <si>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199000005R00</t>
  </si>
  <si>
    <t>Poplatky za skládku zeminy 1- 4</t>
  </si>
  <si>
    <t>t</t>
  </si>
  <si>
    <t>Položka pořadí 4 : 29,64981*1,8</t>
  </si>
  <si>
    <t>118101</t>
  </si>
  <si>
    <t>Urovnání,doplnění a zatravnění ploch po výkopu</t>
  </si>
  <si>
    <t>Vlastní</t>
  </si>
  <si>
    <t>Indiv</t>
  </si>
  <si>
    <t>583318026R</t>
  </si>
  <si>
    <t>kamenivo přírodní těžené frakce 16,0 až 32,0 mm; třída D; Moravskoslezský kraj</t>
  </si>
  <si>
    <t>SPCM</t>
  </si>
  <si>
    <t>POL3_</t>
  </si>
  <si>
    <t>Položka pořadí 4 : 29,64981*2</t>
  </si>
  <si>
    <t>212753115R00</t>
  </si>
  <si>
    <t>Plastové drenážní trubky montáž ohebné plastové drenážní trubky do rýhy, DN 125, bez lože</t>
  </si>
  <si>
    <t>m</t>
  </si>
  <si>
    <t>827-1</t>
  </si>
  <si>
    <t>212971110R00</t>
  </si>
  <si>
    <t>Opláštění trativodů z geotext., do sklonu 1:2,5</t>
  </si>
  <si>
    <t>45*2</t>
  </si>
  <si>
    <t>21211</t>
  </si>
  <si>
    <t>Dod+mont napojení drenáže a odv. žlabu do šachty nobo do dešťové kanalizace</t>
  </si>
  <si>
    <t>ks</t>
  </si>
  <si>
    <t>212548101</t>
  </si>
  <si>
    <t>Lože a obsyp drenáže štěrkem</t>
  </si>
  <si>
    <t>45*0,4*0,5</t>
  </si>
  <si>
    <t>28611224.AR</t>
  </si>
  <si>
    <t>trubka plastová drenážní PVC; ohebná; perforovaná po celém obvodu; DN 125,0 mm</t>
  </si>
  <si>
    <t>45*1,05</t>
  </si>
  <si>
    <t>67390526R</t>
  </si>
  <si>
    <t>geotextilie PP, PES; funkce drenážní, separační, ochranná, výztužná, filtrační; plošná hmotnost 300 g/m2; tl. při 2 kPa 2,80 mm</t>
  </si>
  <si>
    <t>Položka pořadí 10 : 90,00000*1,1</t>
  </si>
  <si>
    <t>564431111R00</t>
  </si>
  <si>
    <t>Podklad nebo podsyp ze struskového štěrku tloušťka po zhutnění 100 mm</t>
  </si>
  <si>
    <t>822-1</t>
  </si>
  <si>
    <t>s rozprostřením a zhutněním</t>
  </si>
  <si>
    <t>22*1+9*0,5+15,5</t>
  </si>
  <si>
    <t>596215020R00</t>
  </si>
  <si>
    <t>Kladení zámkové dlažby do drtě tloušťka dlažby 60 mm, tloušťka lože 30 mm</t>
  </si>
  <si>
    <t>s provedením lože z kameniva drceného, s vyplněním spár, s dvojitým hutněním a se smetením přebytečného materiálu na krajnici. S dodáním hmot pro lože a výplň spár.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</si>
  <si>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</si>
  <si>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</si>
  <si>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</si>
  <si>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28*0,5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</si>
  <si>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</si>
  <si>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</si>
  <si>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</si>
  <si>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935111111R00</t>
  </si>
  <si>
    <t>Osazení příkopového žlabu se zřízením lože tl. 100 mm z kameniva těženého nebo štěrkopísku, z betonových příkopových tvárnic, šířky do 500 mm</t>
  </si>
  <si>
    <t>s vyplněním a zatřením spár cementovou maltou, se zřízením lože tl. 10 cm</t>
  </si>
  <si>
    <t>Včetně  dodání hmot pro lože a vyplnění spár.</t>
  </si>
  <si>
    <t>POP</t>
  </si>
  <si>
    <t>50101</t>
  </si>
  <si>
    <t>Dod betonové dlaždice</t>
  </si>
  <si>
    <t>14*0,1</t>
  </si>
  <si>
    <t>501012</t>
  </si>
  <si>
    <t>Dod odvodňovacích tvarovek</t>
  </si>
  <si>
    <t>5010123</t>
  </si>
  <si>
    <t>Dod zámkové dlažby</t>
  </si>
  <si>
    <t>15,5*0,05</t>
  </si>
  <si>
    <t>50101234</t>
  </si>
  <si>
    <t>Dod obrubník zahradní</t>
  </si>
  <si>
    <t>622432111R00</t>
  </si>
  <si>
    <t>Omítky vnější stěn z umělého kamene v přírodní barvě drtí dekorativní jemnozrnné, akrylátové, omítka tenkovrstvá pro interier i exterier; plnivo mramor; zrnitost do 1,50 mm; pojivo akrylátové; probarvená; ruční; odolná proti atm. vlivům, poš...</t>
  </si>
  <si>
    <t>801-1</t>
  </si>
  <si>
    <t>Položka pořadí 29 : 26,31500</t>
  </si>
  <si>
    <t>622481211RT2</t>
  </si>
  <si>
    <t>Vyztužení vnějších omítek stěn sklotextilní síťovinou s dodávkou výztužné sítě a stěrkového tmelu</t>
  </si>
  <si>
    <t>Položka pořadí 24 : 26,31500</t>
  </si>
  <si>
    <t>622904112R00</t>
  </si>
  <si>
    <t>Očištění fasád tlakovou vodou, složitost fasády 1 - 2</t>
  </si>
  <si>
    <t>Položka pořadí 44 : 26,31500</t>
  </si>
  <si>
    <t>Položka pořadí 46 : 67,14000</t>
  </si>
  <si>
    <t>6220121</t>
  </si>
  <si>
    <t>Dod+mont očištění,vyspravení a vyrovnání podkladu pro novou svislou hydroizolaci</t>
  </si>
  <si>
    <t>24*1,8+17,3*2,1</t>
  </si>
  <si>
    <t>62201212</t>
  </si>
  <si>
    <t>Dod+mont fabionku pro hydroizolaci</t>
  </si>
  <si>
    <t>24+17,3</t>
  </si>
  <si>
    <t>6223501</t>
  </si>
  <si>
    <t>Dod+mont vyspravení a vyrovnání soklu pod novou mozaikovou omítku</t>
  </si>
  <si>
    <t>24*0,7+17,3*0,55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</si>
  <si>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</si>
  <si>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</si>
  <si>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</si>
  <si>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dlažba : 28*0,5</t>
  </si>
  <si>
    <t>odvodňovací tvarovky : 22*0,5</t>
  </si>
  <si>
    <t>979071121R00</t>
  </si>
  <si>
    <t xml:space="preserve">Očištění vybouraných dlažebních kostek drobných,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</si>
  <si>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</si>
  <si>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>pro zámkovou dlažbu</t>
  </si>
  <si>
    <t>90102</t>
  </si>
  <si>
    <t>Zabezpečení,zakrytí výkopu u vstupu,přechod - ochrana před pádem do výkopu po celou dobu výstavby</t>
  </si>
  <si>
    <t>90105</t>
  </si>
  <si>
    <t>Demont a zpětná montáž části hromosvodu v místě soklu vč. revize</t>
  </si>
  <si>
    <t>kpl</t>
  </si>
  <si>
    <t>90106</t>
  </si>
  <si>
    <t>Demont a zpětná mont části střešních svodů v místě soklu</t>
  </si>
  <si>
    <t>90107</t>
  </si>
  <si>
    <t>Prověření napojení svodů na kanalizaci vč. pročištění</t>
  </si>
  <si>
    <t>90108</t>
  </si>
  <si>
    <t>Výměna svislé části potrubí střeš. svodů pod terénem vč. osazení čistících kusů</t>
  </si>
  <si>
    <t>90109</t>
  </si>
  <si>
    <t>Dod+mont utěsnění prostupů přes obvod. zeď vysokotlakou injektáží polyuret.pryskyřicí</t>
  </si>
  <si>
    <t>90202</t>
  </si>
  <si>
    <t>Dod+mont protidešťová žaluzie 400x400    viz Z2</t>
  </si>
  <si>
    <t>909      R00</t>
  </si>
  <si>
    <t>Hzs-nezmeritelne stavebni prace</t>
  </si>
  <si>
    <t>h</t>
  </si>
  <si>
    <t>Prav.M</t>
  </si>
  <si>
    <t>RTS 14/ I</t>
  </si>
  <si>
    <t>POL10_</t>
  </si>
  <si>
    <t>113106121R00</t>
  </si>
  <si>
    <t>Rozebrání dlažeb, panelů komunikací pro pěší s jakýmkoliv ložem a výplní spár_x000D_
 z betonových nebo kameninových dlaždic nebo tvarovek</t>
  </si>
  <si>
    <t>s přemístěním hmot na skládku na vzdálenost do 3 m nebo s naložením na dopravní prostředek</t>
  </si>
  <si>
    <t>113106231R00</t>
  </si>
  <si>
    <t>Rozebrání dlažeb, panelů vozovek a ploch s jakoukoliv výplní spár _x000D_
 v jakékoliv ploše, ze zámkové dlažky, kladených do lože z kameniva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</si>
  <si>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</si>
  <si>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</si>
  <si>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</si>
  <si>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962031133R00</t>
  </si>
  <si>
    <t xml:space="preserve">Bourání příček z cihel a tvárnic z jakýchkoliv cihel pálených, plných nebo dutých, na jakoukoliv maltu vápenou nebo vápenocementovou, tloušťky do 150 mm </t>
  </si>
  <si>
    <t>801-3</t>
  </si>
  <si>
    <t>RTS 17/ I</t>
  </si>
  <si>
    <t>nebo vybourání otvorů průřezové plochy přes 4 m2 v příčkách, včetně pomocného lešení o výšce podlahy do 1900 mm a pro zatížení do 1,5 kPa  (150 kg/m2),</t>
  </si>
  <si>
    <t>přizdívky</t>
  </si>
  <si>
    <t>24*1,5</t>
  </si>
  <si>
    <t>17,3*1,8</t>
  </si>
  <si>
    <t>978015291R00</t>
  </si>
  <si>
    <t>Otlučení omítek vápenných nebo vápenocementových vnějších s vyškrabáním spár, s očištěním zdiva_x000D_
 1. až 4. stupni složitosti, v rozsahu do 100 %</t>
  </si>
  <si>
    <t>sokl</t>
  </si>
  <si>
    <t>711140201R00</t>
  </si>
  <si>
    <t>Odstranění izolace proti vodě - pásy přitavením svislé, 1 vrstva</t>
  </si>
  <si>
    <t>800-711</t>
  </si>
  <si>
    <t>Položka pořadí 43 : 67,14000</t>
  </si>
  <si>
    <t>9601</t>
  </si>
  <si>
    <t>Demont větracích mřížek do 400x400</t>
  </si>
  <si>
    <t>96025478</t>
  </si>
  <si>
    <t>Bourání odvodňovacího žlabu z bet. tvarovek vč. lože   odk.2</t>
  </si>
  <si>
    <t>979011111R00</t>
  </si>
  <si>
    <t>Svislá doprava suti a vybouraných hmot za prvé podlaží nad nebo pod základním podlažím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</si>
  <si>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</si>
  <si>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</si>
  <si>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</si>
  <si>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</si>
  <si>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</si>
  <si>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</si>
  <si>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</si>
  <si>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</si>
  <si>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</si>
  <si>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</si>
  <si>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</si>
  <si>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</si>
  <si>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999281105R00</t>
  </si>
  <si>
    <t>Přesun hmot pro opravy a údržbu objektů pro opravy a údržbu dosavadních objektů včetně vnějších plášťů_x000D_
 výšky do 6 m</t>
  </si>
  <si>
    <t>801-4</t>
  </si>
  <si>
    <t>POL7_</t>
  </si>
  <si>
    <t>oborů 801, 803, 811 a 812</t>
  </si>
  <si>
    <t>711112001R00</t>
  </si>
  <si>
    <t>Provedení izolace proti zemní vlhkosti natěradly za studena na ploše svislé, včetně pomocného lešení o výšce podlahy do 1900 mm a pro zatížení do 1,5 kPa. nátěrem penetračním, 1x nátěr, materiál ve specifikaci</t>
  </si>
  <si>
    <t>711142559R00</t>
  </si>
  <si>
    <t xml:space="preserve">Provedení izolace proti zemní vlhkosti pásy přitavením svislá, 1 vrstva, bez dodávky izolačních pásů,  </t>
  </si>
  <si>
    <t>Položka pořadí 56 : 79,53000*2</t>
  </si>
  <si>
    <t>711823121RT3</t>
  </si>
  <si>
    <t>Ochrana konstrukcí nopovou fólií svisle, výška nopu 8 mm, včetně dodávky fólie</t>
  </si>
  <si>
    <t>Položka pořadí 56 : 79,53000</t>
  </si>
  <si>
    <t>711823129RT2</t>
  </si>
  <si>
    <t>Ochrana konstrukcí nopovou fólií ukončovací lišta,  , včetně dodávky lišty</t>
  </si>
  <si>
    <t>11163111R</t>
  </si>
  <si>
    <t>lak asfaltový penetrační; bod hoření nad 40 °C; skupenství při 20°C  kapalné; hustota při 15°C 890 až 910 kg/m3; nerozpustný ve vodě; hořlavý; zpracování za studena; černý</t>
  </si>
  <si>
    <t>kg</t>
  </si>
  <si>
    <t>Položka pořadí 56 : 79,53000*0,4</t>
  </si>
  <si>
    <t>62832911R</t>
  </si>
  <si>
    <t>pás izolační z modifikovaného asfaltu natavitelný; nosná vložka skelná tkanina; horní strana jemný minerální posyp; spodní strana PE fólie; tl. 3,7 mm</t>
  </si>
  <si>
    <t>Položka pořadí 57 : 159,06000*1,2</t>
  </si>
  <si>
    <t>998711101R00</t>
  </si>
  <si>
    <t>Přesun hmot pro izolace proti vodě svisle do 6 m</t>
  </si>
  <si>
    <t>50 m vodorovně měřeno od těžiště půdorysné plochy skládky do těžiště půdorysné plochy objektu</t>
  </si>
  <si>
    <t>005121010R</t>
  </si>
  <si>
    <t>Vybudování zařízení staveniště</t>
  </si>
  <si>
    <t>Soubor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</si>
  <si>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</si>
  <si>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</si>
  <si>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</si>
  <si>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</si>
  <si>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</si>
  <si>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</si>
  <si>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</si>
  <si>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</si>
  <si>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</si>
  <si>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</si>
  <si>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</si>
  <si>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</si>
  <si>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</si>
  <si>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</si>
  <si>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</si>
  <si>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</si>
  <si>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</si>
  <si>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</si>
  <si>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</si>
  <si>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</si>
  <si>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JKSO:</t>
  </si>
  <si>
    <t>803</t>
  </si>
  <si>
    <t>Budovy pro bydlení</t>
  </si>
  <si>
    <t>JKSO</t>
  </si>
  <si>
    <t xml:space="preserve"> m3</t>
  </si>
  <si>
    <t>svislá nosná konstrukce zděná z cihel,tvárnic, bloků</t>
  </si>
  <si>
    <t>JKSOChar</t>
  </si>
  <si>
    <t/>
  </si>
  <si>
    <t>JKSOAkce</t>
  </si>
  <si>
    <t>END</t>
  </si>
  <si>
    <t>281606212R00</t>
  </si>
  <si>
    <t>Injektování zdiva proti vzlínající vlhkosti nízkotlakovou injektáží, cihelného zdiva, tloušťky do 600 mm</t>
  </si>
  <si>
    <t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t>
  </si>
  <si>
    <t>281606213R00</t>
  </si>
  <si>
    <t>Injektování zdiva proti vzlínající vlhkosti nízkotlakovou injektáží, cihelného zdiva, tloušťky do 800 mm</t>
  </si>
  <si>
    <t>319300013RT1</t>
  </si>
  <si>
    <t>Dodatečná izolace zdiva podřezáním a vložením fólie_x000D_
 zdivo cihelné, o tloušťce přes 450 do 600 mm</t>
  </si>
  <si>
    <t>6120121</t>
  </si>
  <si>
    <t>Dod+mont kompletního souvrství sušící omítky stěn vč.vyplnění spár</t>
  </si>
  <si>
    <t>dle PD : 147,96</t>
  </si>
  <si>
    <t>odpočet hrubá : -75,27</t>
  </si>
  <si>
    <t>přípočet zařeání,začištění : 10</t>
  </si>
  <si>
    <t>61201210</t>
  </si>
  <si>
    <t>Dod+mont štukové vrstvy sušící omítky stěn vč.vyplnění spár</t>
  </si>
  <si>
    <t>dle hotové hrubé : 75,27</t>
  </si>
  <si>
    <t>přípočet začištění zařezání : 10</t>
  </si>
  <si>
    <t>612012101</t>
  </si>
  <si>
    <t>Dod+mont kompletního souvrství sanační omítky stěn vč.vyplnění spár</t>
  </si>
  <si>
    <t>dle PD : 265,07</t>
  </si>
  <si>
    <t>odpočet hrubá : -198,09</t>
  </si>
  <si>
    <t>přípočet začištění,zařezání : 10</t>
  </si>
  <si>
    <t>612012102</t>
  </si>
  <si>
    <t>Dod+mont štuková vrstva sanační omítky stěn vč.vyplnění spár</t>
  </si>
  <si>
    <t>dle hotové hrubé : 198,09</t>
  </si>
  <si>
    <t>přípočet začištění,zařezání : 22</t>
  </si>
  <si>
    <t>666066</t>
  </si>
  <si>
    <t>Dod+mont začištění a úpravy spáry s izolací po podřezání zdiva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</si>
  <si>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</si>
  <si>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</si>
  <si>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12,7*21</t>
  </si>
  <si>
    <t>90104</t>
  </si>
  <si>
    <t>Demont. a zpětná montáž těles ÚT vč.vypuštění a napuštění systému a topné zkoušky</t>
  </si>
  <si>
    <t>90111</t>
  </si>
  <si>
    <t>MOnt a demont ochrana stávajících podlah po dobu stavební činnosti</t>
  </si>
  <si>
    <t>4*2,95</t>
  </si>
  <si>
    <t>2,3*(5,05+5,7+5,4+2,35)</t>
  </si>
  <si>
    <t>4*(3,8+6,05+5,15+2,4+2,45+5,4+3,85+4,65)*1,1</t>
  </si>
  <si>
    <t>1,85*(2,5+1,65)*1,1</t>
  </si>
  <si>
    <t>978013191R00</t>
  </si>
  <si>
    <t>Otlučení omítek vápenných nebo vápenocementových vnitřních stěn, v rozsahu do 100 %</t>
  </si>
  <si>
    <t>dle PD : 335</t>
  </si>
  <si>
    <t>odpočet provedených : -75,27-198,09</t>
  </si>
  <si>
    <t>přípočet začištění,zařezání : 25</t>
  </si>
  <si>
    <t>978021191R00</t>
  </si>
  <si>
    <t>Otlučení cementových omítek vnitřních stěn v rozsahu do 100 %</t>
  </si>
  <si>
    <t>Položka pořadí 16 : 66,24000</t>
  </si>
  <si>
    <t>978023411R00</t>
  </si>
  <si>
    <t>Vysekání, vyškrábání a vyčištění spár zdiva cihelného_x000D_
 mimo komínového</t>
  </si>
  <si>
    <t>Položka pořadí 13 : 86,64000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</si>
  <si>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</si>
  <si>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</si>
  <si>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</si>
  <si>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(2,45+4,45+3,8+4)*2*1,8</t>
  </si>
  <si>
    <t>(2,95+2,45+1,55+1,3+0,2+0,1+0,45)*1,8</t>
  </si>
  <si>
    <t>-0,8*1,8*2</t>
  </si>
  <si>
    <t>776401800R00</t>
  </si>
  <si>
    <t>Demontáž soklíků nebo lišt pryžových nebo PVC odstranění a uložení na hromady</t>
  </si>
  <si>
    <t>800-775</t>
  </si>
  <si>
    <t>(4,3+4,45+5,4+2,45)*2-0,8*3</t>
  </si>
  <si>
    <t>784402801R00</t>
  </si>
  <si>
    <t>Odstranění maleb oškrabáním, v místnostech do 3,8 m</t>
  </si>
  <si>
    <t>800-784</t>
  </si>
  <si>
    <t>Mezisoučet</t>
  </si>
  <si>
    <t>(6,05+5,15+2,4+5,4+3,85+4,65+2,45+3,8+4*2+4,45*4+4,3*2+0,45*2+0,3+2,5+1,65+1,85*2+2,3*2+2,45*2+0,15*2+5,05+5,7+5,4+2,35+2,95+2,45+0,25+0,8+1,3+1,45*2+1,6+1,25)*2*2,7</t>
  </si>
  <si>
    <t>-335</t>
  </si>
  <si>
    <t>-66,24</t>
  </si>
  <si>
    <t>78401</t>
  </si>
  <si>
    <t>Dod+mont malby s nízkým difúzním odporem vč. penetrace</t>
  </si>
  <si>
    <t>Položka pořadí 25 : 452,65525</t>
  </si>
  <si>
    <t>Položka pořadí 4 : 82,69000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</si>
</sst>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77" t="s">
        <v>39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3"/>
      <c r="B2" s="101" t="s">
        <v>22</v>
      </c>
      <c r="C2" s="102"/>
      <c r="D2" s="103" t="s">
        <v>42</v>
      </c>
      <c r="E2" s="104" t="s">
        <v>43</v>
      </c>
      <c r="F2" s="105"/>
      <c r="G2" s="105"/>
      <c r="H2" s="105"/>
      <c r="I2" s="105"/>
      <c r="J2" s="106"/>
      <c r="O2" s="2"/>
    </row>
    <row r="3" spans="1:15" ht="27" hidden="1" customHeight="1" x14ac:dyDescent="0.25">
      <c r="A3" s="3"/>
      <c r="B3" s="107"/>
      <c r="C3" s="102"/>
      <c r="D3" s="108"/>
      <c r="E3" s="109"/>
      <c r="F3" s="110"/>
      <c r="G3" s="110"/>
      <c r="H3" s="110"/>
      <c r="I3" s="110"/>
      <c r="J3" s="111"/>
    </row>
    <row r="4" spans="1:15" ht="23.25" customHeight="1" x14ac:dyDescent="0.25">
      <c r="A4" s="3"/>
      <c r="B4" s="112"/>
      <c r="C4" s="113"/>
      <c r="D4" s="114"/>
      <c r="E4" s="115"/>
      <c r="F4" s="115"/>
      <c r="G4" s="115"/>
      <c r="H4" s="115"/>
      <c r="I4" s="115"/>
      <c r="J4" s="116"/>
    </row>
    <row r="5" spans="1:15" ht="24" customHeight="1" x14ac:dyDescent="0.25">
      <c r="A5" s="3"/>
      <c r="B5" s="45" t="s">
        <v>40</v>
      </c>
      <c r="C5" s="4"/>
      <c r="D5" s="32"/>
      <c r="E5" s="25"/>
      <c r="F5" s="25"/>
      <c r="G5" s="25"/>
      <c r="H5" s="27" t="s">
        <v>38</v>
      </c>
      <c r="I5" s="32"/>
      <c r="J5" s="10"/>
    </row>
    <row r="6" spans="1:15" ht="15.75" customHeight="1" x14ac:dyDescent="0.25">
      <c r="A6" s="3"/>
      <c r="B6" s="40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1"/>
      <c r="C7" s="26"/>
      <c r="D7" s="33"/>
      <c r="E7" s="34"/>
      <c r="F7" s="34"/>
      <c r="G7" s="34"/>
      <c r="H7" s="35"/>
      <c r="I7" s="34"/>
      <c r="J7" s="49"/>
    </row>
    <row r="8" spans="1:15" ht="24" hidden="1" customHeight="1" x14ac:dyDescent="0.25">
      <c r="A8" s="3"/>
      <c r="B8" s="45" t="s">
        <v>20</v>
      </c>
      <c r="C8" s="4"/>
      <c r="D8" s="117" t="s">
        <v>44</v>
      </c>
      <c r="E8" s="4"/>
      <c r="F8" s="4"/>
      <c r="G8" s="44"/>
      <c r="H8" s="27" t="s">
        <v>38</v>
      </c>
      <c r="I8" s="120" t="s">
        <v>48</v>
      </c>
      <c r="J8" s="10"/>
    </row>
    <row r="9" spans="1:15" ht="15.75" hidden="1" customHeight="1" x14ac:dyDescent="0.25">
      <c r="A9" s="3"/>
      <c r="B9" s="3"/>
      <c r="C9" s="4"/>
      <c r="D9" s="117" t="s">
        <v>45</v>
      </c>
      <c r="E9" s="4"/>
      <c r="F9" s="4"/>
      <c r="G9" s="44"/>
      <c r="H9" s="27" t="s">
        <v>34</v>
      </c>
      <c r="I9" s="120" t="s">
        <v>49</v>
      </c>
      <c r="J9" s="10"/>
    </row>
    <row r="10" spans="1:15" ht="15.75" hidden="1" customHeight="1" x14ac:dyDescent="0.25">
      <c r="A10" s="3"/>
      <c r="B10" s="50"/>
      <c r="C10" s="119" t="s">
        <v>47</v>
      </c>
      <c r="D10" s="118" t="s">
        <v>46</v>
      </c>
      <c r="E10" s="53"/>
      <c r="F10" s="53"/>
      <c r="G10" s="51"/>
      <c r="H10" s="51"/>
      <c r="I10" s="52"/>
      <c r="J10" s="49"/>
    </row>
    <row r="11" spans="1:15" ht="24" customHeight="1" x14ac:dyDescent="0.25">
      <c r="A11" s="3"/>
      <c r="B11" s="45" t="s">
        <v>19</v>
      </c>
      <c r="C11" s="4"/>
      <c r="D11" s="121"/>
      <c r="E11" s="121"/>
      <c r="F11" s="121"/>
      <c r="G11" s="121"/>
      <c r="H11" s="27" t="s">
        <v>38</v>
      </c>
      <c r="I11" s="125"/>
      <c r="J11" s="10"/>
    </row>
    <row r="12" spans="1:15" ht="15.75" customHeight="1" x14ac:dyDescent="0.25">
      <c r="A12" s="3"/>
      <c r="B12" s="40"/>
      <c r="C12" s="25"/>
      <c r="D12" s="122"/>
      <c r="E12" s="122"/>
      <c r="F12" s="122"/>
      <c r="G12" s="122"/>
      <c r="H12" s="27" t="s">
        <v>34</v>
      </c>
      <c r="I12" s="125"/>
      <c r="J12" s="10"/>
    </row>
    <row r="13" spans="1:15" ht="15.75" customHeight="1" x14ac:dyDescent="0.25">
      <c r="A13" s="3"/>
      <c r="B13" s="41"/>
      <c r="C13" s="124"/>
      <c r="D13" s="123"/>
      <c r="E13" s="123"/>
      <c r="F13" s="123"/>
      <c r="G13" s="123"/>
      <c r="H13" s="28"/>
      <c r="I13" s="34"/>
      <c r="J13" s="49"/>
    </row>
    <row r="14" spans="1:15" ht="24" hidden="1" customHeight="1" x14ac:dyDescent="0.25">
      <c r="A14" s="3"/>
      <c r="B14" s="64" t="s">
        <v>21</v>
      </c>
      <c r="C14" s="65"/>
      <c r="D14" s="66" t="s">
        <v>41</v>
      </c>
      <c r="E14" s="67"/>
      <c r="F14" s="67"/>
      <c r="G14" s="67"/>
      <c r="H14" s="68"/>
      <c r="I14" s="67"/>
      <c r="J14" s="69"/>
    </row>
    <row r="15" spans="1:15" ht="32.25" customHeight="1" x14ac:dyDescent="0.25">
      <c r="A15" s="3"/>
      <c r="B15" s="50" t="s">
        <v>32</v>
      </c>
      <c r="C15" s="70"/>
      <c r="D15" s="51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88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SUMIF(F50:F60,A16,I50:I60)+SUMIF(F50:F60,"PSU",I50:I60)</f>
        <v>0</v>
      </c>
      <c r="J16" s="85"/>
    </row>
    <row r="17" spans="1:10" ht="23.25" customHeight="1" x14ac:dyDescent="0.25">
      <c r="A17" s="188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SUMIF(F50:F60,A17,I50:I60)</f>
        <v>0</v>
      </c>
      <c r="J17" s="85"/>
    </row>
    <row r="18" spans="1:10" ht="23.25" customHeight="1" x14ac:dyDescent="0.25">
      <c r="A18" s="188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SUMIF(F50:F60,A18,I50:I60)</f>
        <v>0</v>
      </c>
      <c r="J18" s="85"/>
    </row>
    <row r="19" spans="1:10" ht="23.25" customHeight="1" x14ac:dyDescent="0.25">
      <c r="A19" s="188" t="s">
        <v>79</v>
      </c>
      <c r="B19" s="55" t="s">
        <v>27</v>
      </c>
      <c r="C19" s="56"/>
      <c r="D19" s="57"/>
      <c r="E19" s="83"/>
      <c r="F19" s="84"/>
      <c r="G19" s="83"/>
      <c r="H19" s="84"/>
      <c r="I19" s="83">
        <f>SUMIF(F50:F60,A19,I50:I60)</f>
        <v>0</v>
      </c>
      <c r="J19" s="85"/>
    </row>
    <row r="20" spans="1:10" ht="23.25" customHeight="1" x14ac:dyDescent="0.25">
      <c r="A20" s="188" t="s">
        <v>80</v>
      </c>
      <c r="B20" s="55" t="s">
        <v>28</v>
      </c>
      <c r="C20" s="56"/>
      <c r="D20" s="57"/>
      <c r="E20" s="83"/>
      <c r="F20" s="84"/>
      <c r="G20" s="83"/>
      <c r="H20" s="84"/>
      <c r="I20" s="83">
        <f>SUMIF(F50:F60,A20,I50:I60)</f>
        <v>0</v>
      </c>
      <c r="J20" s="85"/>
    </row>
    <row r="21" spans="1:10" ht="23.25" customHeight="1" x14ac:dyDescent="0.25">
      <c r="A21" s="3"/>
      <c r="B21" s="72" t="s">
        <v>29</v>
      </c>
      <c r="C21" s="73"/>
      <c r="D21" s="74"/>
      <c r="E21" s="89"/>
      <c r="F21" s="90"/>
      <c r="G21" s="89"/>
      <c r="H21" s="90"/>
      <c r="I21" s="89">
        <f>SUM(I16:J20)</f>
        <v>0</v>
      </c>
      <c r="J21" s="96"/>
    </row>
    <row r="22" spans="1:10" ht="33" customHeight="1" x14ac:dyDescent="0.25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94">
        <f>ZakladDPHSniVypocet</f>
        <v>0</v>
      </c>
      <c r="H23" s="95"/>
      <c r="I23" s="95"/>
      <c r="J23" s="60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92">
        <f>IF(A24&gt;50, ROUNDUP(A23, 0), ROUNDDOWN(A23, 0))</f>
        <v>0</v>
      </c>
      <c r="H24" s="93"/>
      <c r="I24" s="93"/>
      <c r="J24" s="60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94">
        <f>ZakladDPHZaklVypocet</f>
        <v>0</v>
      </c>
      <c r="H25" s="95"/>
      <c r="I25" s="95"/>
      <c r="J25" s="60" t="str">
        <f t="shared" si="0"/>
        <v>CZK</v>
      </c>
    </row>
    <row r="26" spans="1:10" ht="23.25" customHeight="1" x14ac:dyDescent="0.25">
      <c r="A26" s="3">
        <f>(A25-INT(A25))*100</f>
        <v>0</v>
      </c>
      <c r="B26" s="47" t="s">
        <v>15</v>
      </c>
      <c r="C26" s="21"/>
      <c r="D26" s="17"/>
      <c r="E26" s="42">
        <f>SazbaDPH2</f>
        <v>21</v>
      </c>
      <c r="F26" s="43" t="s">
        <v>0</v>
      </c>
      <c r="G26" s="80">
        <f>IF(A26&gt;50, ROUNDUP(A25, 0), ROUNDDOWN(A25, 0))</f>
        <v>0</v>
      </c>
      <c r="H26" s="81"/>
      <c r="I26" s="81"/>
      <c r="J26" s="54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82">
        <f>CenaCelkem-(ZakladDPHSni+DPHSni+ZakladDPHZakl+DPHZakl)</f>
        <v>0</v>
      </c>
      <c r="H27" s="82"/>
      <c r="I27" s="82"/>
      <c r="J27" s="61" t="str">
        <f t="shared" si="0"/>
        <v>CZK</v>
      </c>
    </row>
    <row r="28" spans="1:10" ht="27.75" hidden="1" customHeight="1" thickBot="1" x14ac:dyDescent="0.3">
      <c r="A28" s="3"/>
      <c r="B28" s="161" t="s">
        <v>23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1" t="s">
        <v>35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56</v>
      </c>
    </row>
    <row r="30" spans="1:10" ht="12.75" customHeight="1" x14ac:dyDescent="0.25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5">
      <c r="A32" s="3"/>
      <c r="B32" s="23"/>
      <c r="C32" s="18" t="s">
        <v>11</v>
      </c>
      <c r="D32" s="38"/>
      <c r="E32" s="38"/>
      <c r="F32" s="18" t="s">
        <v>10</v>
      </c>
      <c r="G32" s="38"/>
      <c r="H32" s="39">
        <f ca="1">TODAY()</f>
        <v>43111</v>
      </c>
      <c r="I32" s="38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5">
      <c r="A35" s="3"/>
      <c r="B35" s="3"/>
      <c r="C35" s="4"/>
      <c r="D35" s="91" t="s">
        <v>2</v>
      </c>
      <c r="E35" s="91"/>
      <c r="F35" s="4"/>
      <c r="G35" s="44"/>
      <c r="H35" s="12" t="s">
        <v>3</v>
      </c>
      <c r="I35" s="44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5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30">
        <v>1</v>
      </c>
      <c r="B39" s="140" t="s">
        <v>50</v>
      </c>
      <c r="C39" s="141"/>
      <c r="D39" s="142"/>
      <c r="E39" s="142"/>
      <c r="F39" s="143">
        <f>'01 01 Pol'!AE160+'01 02 Pol'!AE94</f>
        <v>0</v>
      </c>
      <c r="G39" s="144">
        <f>'01 01 Pol'!AF160+'01 02 Pol'!AF94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5">
      <c r="A40" s="130">
        <v>2</v>
      </c>
      <c r="B40" s="147" t="s">
        <v>51</v>
      </c>
      <c r="C40" s="148" t="s">
        <v>52</v>
      </c>
      <c r="D40" s="149"/>
      <c r="E40" s="149"/>
      <c r="F40" s="150">
        <f>'01 01 Pol'!AE160+'01 02 Pol'!AE94</f>
        <v>0</v>
      </c>
      <c r="G40" s="151">
        <f>'01 01 Pol'!AF160+'01 02 Pol'!AF94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5">
      <c r="A41" s="130">
        <v>3</v>
      </c>
      <c r="B41" s="153" t="s">
        <v>51</v>
      </c>
      <c r="C41" s="141" t="s">
        <v>52</v>
      </c>
      <c r="D41" s="142"/>
      <c r="E41" s="142"/>
      <c r="F41" s="154">
        <f>'01 01 Pol'!AE160</f>
        <v>0</v>
      </c>
      <c r="G41" s="145">
        <f>'01 01 Pol'!AF160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5">
      <c r="A42" s="130">
        <v>3</v>
      </c>
      <c r="B42" s="153" t="s">
        <v>53</v>
      </c>
      <c r="C42" s="141" t="s">
        <v>54</v>
      </c>
      <c r="D42" s="142"/>
      <c r="E42" s="142"/>
      <c r="F42" s="154">
        <f>'01 02 Pol'!AE94</f>
        <v>0</v>
      </c>
      <c r="G42" s="145">
        <f>'01 02 Pol'!AF94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 x14ac:dyDescent="0.25">
      <c r="A43" s="130"/>
      <c r="B43" s="155" t="s">
        <v>55</v>
      </c>
      <c r="C43" s="156"/>
      <c r="D43" s="156"/>
      <c r="E43" s="157"/>
      <c r="F43" s="158">
        <f>SUMIF(A39:A42,"=1",F39:F42)</f>
        <v>0</v>
      </c>
      <c r="G43" s="159">
        <f>SUMIF(A39:A42,"=1",G39:G42)</f>
        <v>0</v>
      </c>
      <c r="H43" s="159">
        <f>SUMIF(A39:A42,"=1",H39:H42)</f>
        <v>0</v>
      </c>
      <c r="I43" s="159">
        <f>SUMIF(A39:A42,"=1",I39:I42)</f>
        <v>0</v>
      </c>
      <c r="J43" s="160">
        <f>SUMIF(A39:A42,"=1",J39:J42)</f>
        <v>0</v>
      </c>
    </row>
    <row r="47" spans="1:10" ht="15.6" x14ac:dyDescent="0.3">
      <c r="B47" s="170" t="s">
        <v>57</v>
      </c>
    </row>
    <row r="49" spans="1:10" ht="25.5" customHeight="1" x14ac:dyDescent="0.25">
      <c r="A49" s="171"/>
      <c r="B49" s="174" t="s">
        <v>17</v>
      </c>
      <c r="C49" s="174" t="s">
        <v>5</v>
      </c>
      <c r="D49" s="175"/>
      <c r="E49" s="175"/>
      <c r="F49" s="176" t="s">
        <v>58</v>
      </c>
      <c r="G49" s="176"/>
      <c r="H49" s="176"/>
      <c r="I49" s="176" t="s">
        <v>29</v>
      </c>
      <c r="J49" s="176" t="s">
        <v>0</v>
      </c>
    </row>
    <row r="50" spans="1:10" ht="25.5" customHeight="1" x14ac:dyDescent="0.25">
      <c r="A50" s="172"/>
      <c r="B50" s="177" t="s">
        <v>59</v>
      </c>
      <c r="C50" s="178" t="s">
        <v>60</v>
      </c>
      <c r="D50" s="179"/>
      <c r="E50" s="179"/>
      <c r="F50" s="184" t="s">
        <v>24</v>
      </c>
      <c r="G50" s="185"/>
      <c r="H50" s="185"/>
      <c r="I50" s="185">
        <f>'01 01 Pol'!G8</f>
        <v>0</v>
      </c>
      <c r="J50" s="182" t="str">
        <f>IF(I61=0,"",I50/I61*100)</f>
        <v/>
      </c>
    </row>
    <row r="51" spans="1:10" ht="25.5" customHeight="1" x14ac:dyDescent="0.25">
      <c r="A51" s="172"/>
      <c r="B51" s="177" t="s">
        <v>61</v>
      </c>
      <c r="C51" s="178" t="s">
        <v>62</v>
      </c>
      <c r="D51" s="179"/>
      <c r="E51" s="179"/>
      <c r="F51" s="184" t="s">
        <v>24</v>
      </c>
      <c r="G51" s="185"/>
      <c r="H51" s="185"/>
      <c r="I51" s="185">
        <f>'01 01 Pol'!G38</f>
        <v>0</v>
      </c>
      <c r="J51" s="182" t="str">
        <f>IF(I61=0,"",I51/I61*100)</f>
        <v/>
      </c>
    </row>
    <row r="52" spans="1:10" ht="25.5" customHeight="1" x14ac:dyDescent="0.25">
      <c r="A52" s="172"/>
      <c r="B52" s="177" t="s">
        <v>63</v>
      </c>
      <c r="C52" s="178" t="s">
        <v>64</v>
      </c>
      <c r="D52" s="179"/>
      <c r="E52" s="179"/>
      <c r="F52" s="184" t="s">
        <v>24</v>
      </c>
      <c r="G52" s="185"/>
      <c r="H52" s="185"/>
      <c r="I52" s="185">
        <f>'01 02 Pol'!G8</f>
        <v>0</v>
      </c>
      <c r="J52" s="182" t="str">
        <f>IF(I61=0,"",I52/I61*100)</f>
        <v/>
      </c>
    </row>
    <row r="53" spans="1:10" ht="25.5" customHeight="1" x14ac:dyDescent="0.25">
      <c r="A53" s="172"/>
      <c r="B53" s="177" t="s">
        <v>65</v>
      </c>
      <c r="C53" s="178" t="s">
        <v>66</v>
      </c>
      <c r="D53" s="179"/>
      <c r="E53" s="179"/>
      <c r="F53" s="184" t="s">
        <v>24</v>
      </c>
      <c r="G53" s="185"/>
      <c r="H53" s="185"/>
      <c r="I53" s="185">
        <f>'01 01 Pol'!G49</f>
        <v>0</v>
      </c>
      <c r="J53" s="182" t="str">
        <f>IF(I61=0,"",I53/I61*100)</f>
        <v/>
      </c>
    </row>
    <row r="54" spans="1:10" ht="25.5" customHeight="1" x14ac:dyDescent="0.25">
      <c r="A54" s="172"/>
      <c r="B54" s="177" t="s">
        <v>67</v>
      </c>
      <c r="C54" s="178" t="s">
        <v>68</v>
      </c>
      <c r="D54" s="179"/>
      <c r="E54" s="179"/>
      <c r="F54" s="184" t="s">
        <v>24</v>
      </c>
      <c r="G54" s="185"/>
      <c r="H54" s="185"/>
      <c r="I54" s="185">
        <f>'01 01 Pol'!G69+'01 02 Pol'!G14</f>
        <v>0</v>
      </c>
      <c r="J54" s="182" t="str">
        <f>IF(I61=0,"",I54/I61*100)</f>
        <v/>
      </c>
    </row>
    <row r="55" spans="1:10" ht="25.5" customHeight="1" x14ac:dyDescent="0.25">
      <c r="A55" s="172"/>
      <c r="B55" s="177" t="s">
        <v>69</v>
      </c>
      <c r="C55" s="178" t="s">
        <v>70</v>
      </c>
      <c r="D55" s="179"/>
      <c r="E55" s="179"/>
      <c r="F55" s="184" t="s">
        <v>24</v>
      </c>
      <c r="G55" s="185"/>
      <c r="H55" s="185"/>
      <c r="I55" s="185">
        <f>'01 01 Pol'!G83+'01 02 Pol'!G30</f>
        <v>0</v>
      </c>
      <c r="J55" s="182" t="str">
        <f>IF(I61=0,"",I55/I61*100)</f>
        <v/>
      </c>
    </row>
    <row r="56" spans="1:10" ht="25.5" customHeight="1" x14ac:dyDescent="0.25">
      <c r="A56" s="172"/>
      <c r="B56" s="177" t="s">
        <v>71</v>
      </c>
      <c r="C56" s="178" t="s">
        <v>72</v>
      </c>
      <c r="D56" s="179"/>
      <c r="E56" s="179"/>
      <c r="F56" s="184" t="s">
        <v>24</v>
      </c>
      <c r="G56" s="185"/>
      <c r="H56" s="185"/>
      <c r="I56" s="185">
        <f>'01 01 Pol'!G99+'01 02 Pol'!G40</f>
        <v>0</v>
      </c>
      <c r="J56" s="182" t="str">
        <f>IF(I61=0,"",I56/I61*100)</f>
        <v/>
      </c>
    </row>
    <row r="57" spans="1:10" ht="25.5" customHeight="1" x14ac:dyDescent="0.25">
      <c r="A57" s="172"/>
      <c r="B57" s="177" t="s">
        <v>73</v>
      </c>
      <c r="C57" s="178" t="s">
        <v>74</v>
      </c>
      <c r="D57" s="179"/>
      <c r="E57" s="179"/>
      <c r="F57" s="184" t="s">
        <v>24</v>
      </c>
      <c r="G57" s="185"/>
      <c r="H57" s="185"/>
      <c r="I57" s="185">
        <f>'01 01 Pol'!G128+'01 02 Pol'!G64</f>
        <v>0</v>
      </c>
      <c r="J57" s="182" t="str">
        <f>IF(I61=0,"",I57/I61*100)</f>
        <v/>
      </c>
    </row>
    <row r="58" spans="1:10" ht="25.5" customHeight="1" x14ac:dyDescent="0.25">
      <c r="A58" s="172"/>
      <c r="B58" s="177" t="s">
        <v>75</v>
      </c>
      <c r="C58" s="178" t="s">
        <v>76</v>
      </c>
      <c r="D58" s="179"/>
      <c r="E58" s="179"/>
      <c r="F58" s="184" t="s">
        <v>25</v>
      </c>
      <c r="G58" s="185"/>
      <c r="H58" s="185"/>
      <c r="I58" s="185">
        <f>'01 01 Pol'!G131</f>
        <v>0</v>
      </c>
      <c r="J58" s="182" t="str">
        <f>IF(I61=0,"",I58/I61*100)</f>
        <v/>
      </c>
    </row>
    <row r="59" spans="1:10" ht="25.5" customHeight="1" x14ac:dyDescent="0.25">
      <c r="A59" s="172"/>
      <c r="B59" s="177" t="s">
        <v>77</v>
      </c>
      <c r="C59" s="178" t="s">
        <v>78</v>
      </c>
      <c r="D59" s="179"/>
      <c r="E59" s="179"/>
      <c r="F59" s="184" t="s">
        <v>25</v>
      </c>
      <c r="G59" s="185"/>
      <c r="H59" s="185"/>
      <c r="I59" s="185">
        <f>'01 02 Pol'!G67</f>
        <v>0</v>
      </c>
      <c r="J59" s="182" t="str">
        <f>IF(I61=0,"",I59/I61*100)</f>
        <v/>
      </c>
    </row>
    <row r="60" spans="1:10" ht="25.5" customHeight="1" x14ac:dyDescent="0.25">
      <c r="A60" s="172"/>
      <c r="B60" s="177" t="s">
        <v>79</v>
      </c>
      <c r="C60" s="178" t="s">
        <v>27</v>
      </c>
      <c r="D60" s="179"/>
      <c r="E60" s="179"/>
      <c r="F60" s="184" t="s">
        <v>79</v>
      </c>
      <c r="G60" s="185"/>
      <c r="H60" s="185"/>
      <c r="I60" s="185">
        <f>'01 01 Pol'!G146+'01 02 Pol'!G80</f>
        <v>0</v>
      </c>
      <c r="J60" s="182" t="str">
        <f>IF(I61=0,"",I60/I61*100)</f>
        <v/>
      </c>
    </row>
    <row r="61" spans="1:10" ht="25.5" customHeight="1" x14ac:dyDescent="0.25">
      <c r="A61" s="173"/>
      <c r="B61" s="180" t="s">
        <v>1</v>
      </c>
      <c r="C61" s="180"/>
      <c r="D61" s="181"/>
      <c r="E61" s="181"/>
      <c r="F61" s="186"/>
      <c r="G61" s="187"/>
      <c r="H61" s="187"/>
      <c r="I61" s="187">
        <f>SUM(I50:I60)</f>
        <v>0</v>
      </c>
      <c r="J61" s="183">
        <f>SUM(J50:J60)</f>
        <v>0</v>
      </c>
    </row>
    <row r="62" spans="1:10" x14ac:dyDescent="0.25">
      <c r="F62" s="128"/>
      <c r="G62" s="127"/>
      <c r="H62" s="128"/>
      <c r="I62" s="127"/>
      <c r="J62" s="129"/>
    </row>
    <row r="63" spans="1:10" x14ac:dyDescent="0.25">
      <c r="F63" s="128"/>
      <c r="G63" s="127"/>
      <c r="H63" s="128"/>
      <c r="I63" s="127"/>
      <c r="J63" s="129"/>
    </row>
    <row r="64" spans="1:10" x14ac:dyDescent="0.25">
      <c r="F64" s="128"/>
      <c r="G64" s="127"/>
      <c r="H64" s="128"/>
      <c r="I64" s="127"/>
      <c r="J64" s="129"/>
    </row>
  </sheetData>
  <sheetProtection password="DDE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7" t="s">
        <v>6</v>
      </c>
      <c r="B1" s="97"/>
      <c r="C1" s="98"/>
      <c r="D1" s="97"/>
      <c r="E1" s="97"/>
      <c r="F1" s="97"/>
      <c r="G1" s="97"/>
    </row>
    <row r="2" spans="1:7" ht="24.9" customHeight="1" x14ac:dyDescent="0.25">
      <c r="A2" s="76" t="s">
        <v>7</v>
      </c>
      <c r="B2" s="75"/>
      <c r="C2" s="99"/>
      <c r="D2" s="99"/>
      <c r="E2" s="99"/>
      <c r="F2" s="99"/>
      <c r="G2" s="100"/>
    </row>
    <row r="3" spans="1:7" ht="24.9" customHeight="1" x14ac:dyDescent="0.25">
      <c r="A3" s="76" t="s">
        <v>8</v>
      </c>
      <c r="B3" s="75"/>
      <c r="C3" s="99"/>
      <c r="D3" s="99"/>
      <c r="E3" s="99"/>
      <c r="F3" s="99"/>
      <c r="G3" s="100"/>
    </row>
    <row r="4" spans="1:7" ht="24.9" customHeight="1" x14ac:dyDescent="0.25">
      <c r="A4" s="76" t="s">
        <v>9</v>
      </c>
      <c r="B4" s="75"/>
      <c r="C4" s="99"/>
      <c r="D4" s="99"/>
      <c r="E4" s="99"/>
      <c r="F4" s="99"/>
      <c r="G4" s="100"/>
    </row>
    <row r="5" spans="1:7" x14ac:dyDescent="0.25">
      <c r="B5" s="6"/>
      <c r="C5" s="7"/>
      <c r="D5" s="8"/>
    </row>
  </sheetData>
  <sheetProtection password="DDE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63.33203125" style="12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0" t="s">
        <v>81</v>
      </c>
      <c r="B1" s="190"/>
      <c r="C1" s="190"/>
      <c r="D1" s="190"/>
      <c r="E1" s="190"/>
      <c r="F1" s="190"/>
      <c r="G1" s="190"/>
      <c r="AG1" t="s">
        <v>82</v>
      </c>
    </row>
    <row r="2" spans="1:60" ht="25.05" customHeight="1" x14ac:dyDescent="0.25">
      <c r="A2" s="191" t="s">
        <v>7</v>
      </c>
      <c r="B2" s="75" t="s">
        <v>42</v>
      </c>
      <c r="C2" s="194" t="s">
        <v>43</v>
      </c>
      <c r="D2" s="192"/>
      <c r="E2" s="192"/>
      <c r="F2" s="192"/>
      <c r="G2" s="193"/>
      <c r="AG2" t="s">
        <v>83</v>
      </c>
    </row>
    <row r="3" spans="1:60" ht="25.05" customHeight="1" x14ac:dyDescent="0.25">
      <c r="A3" s="191" t="s">
        <v>8</v>
      </c>
      <c r="B3" s="75" t="s">
        <v>51</v>
      </c>
      <c r="C3" s="194" t="s">
        <v>52</v>
      </c>
      <c r="D3" s="192"/>
      <c r="E3" s="192"/>
      <c r="F3" s="192"/>
      <c r="G3" s="193"/>
      <c r="AC3" s="126" t="s">
        <v>83</v>
      </c>
      <c r="AG3" t="s">
        <v>84</v>
      </c>
    </row>
    <row r="4" spans="1:60" ht="25.05" customHeight="1" x14ac:dyDescent="0.25">
      <c r="A4" s="195" t="s">
        <v>9</v>
      </c>
      <c r="B4" s="196" t="s">
        <v>51</v>
      </c>
      <c r="C4" s="197" t="s">
        <v>52</v>
      </c>
      <c r="D4" s="198"/>
      <c r="E4" s="198"/>
      <c r="F4" s="198"/>
      <c r="G4" s="199"/>
      <c r="AG4" t="s">
        <v>85</v>
      </c>
    </row>
    <row r="5" spans="1:60" x14ac:dyDescent="0.25">
      <c r="D5" s="189"/>
    </row>
    <row r="6" spans="1:60" ht="39.6" x14ac:dyDescent="0.25">
      <c r="A6" s="201" t="s">
        <v>86</v>
      </c>
      <c r="B6" s="203" t="s">
        <v>87</v>
      </c>
      <c r="C6" s="203" t="s">
        <v>88</v>
      </c>
      <c r="D6" s="202" t="s">
        <v>89</v>
      </c>
      <c r="E6" s="201" t="s">
        <v>90</v>
      </c>
      <c r="F6" s="200" t="s">
        <v>91</v>
      </c>
      <c r="G6" s="201" t="s">
        <v>29</v>
      </c>
      <c r="H6" s="204" t="s">
        <v>30</v>
      </c>
      <c r="I6" s="204" t="s">
        <v>92</v>
      </c>
      <c r="J6" s="204" t="s">
        <v>31</v>
      </c>
      <c r="K6" s="204" t="s">
        <v>93</v>
      </c>
      <c r="L6" s="204" t="s">
        <v>94</v>
      </c>
      <c r="M6" s="204" t="s">
        <v>95</v>
      </c>
      <c r="N6" s="204" t="s">
        <v>96</v>
      </c>
      <c r="O6" s="204" t="s">
        <v>97</v>
      </c>
      <c r="P6" s="204" t="s">
        <v>98</v>
      </c>
      <c r="Q6" s="204" t="s">
        <v>99</v>
      </c>
      <c r="R6" s="204" t="s">
        <v>100</v>
      </c>
      <c r="S6" s="204" t="s">
        <v>101</v>
      </c>
      <c r="T6" s="204" t="s">
        <v>102</v>
      </c>
      <c r="U6" s="204" t="s">
        <v>103</v>
      </c>
      <c r="V6" s="204" t="s">
        <v>104</v>
      </c>
      <c r="W6" s="204" t="s">
        <v>105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5">
      <c r="A8" s="219" t="s">
        <v>106</v>
      </c>
      <c r="B8" s="220" t="s">
        <v>59</v>
      </c>
      <c r="C8" s="244" t="s">
        <v>60</v>
      </c>
      <c r="D8" s="221"/>
      <c r="E8" s="222"/>
      <c r="F8" s="223"/>
      <c r="G8" s="223">
        <f>SUMIF(AG9:AG37,"&lt;&gt;NOR",G9:G37)</f>
        <v>0</v>
      </c>
      <c r="H8" s="223"/>
      <c r="I8" s="223">
        <f>SUM(I9:I37)</f>
        <v>0</v>
      </c>
      <c r="J8" s="223"/>
      <c r="K8" s="223">
        <f>SUM(K9:K37)</f>
        <v>0</v>
      </c>
      <c r="L8" s="223"/>
      <c r="M8" s="223">
        <f>SUM(M9:M37)</f>
        <v>0</v>
      </c>
      <c r="N8" s="223"/>
      <c r="O8" s="223">
        <f>SUM(O9:O37)</f>
        <v>29.729999999999997</v>
      </c>
      <c r="P8" s="223"/>
      <c r="Q8" s="223">
        <f>SUM(Q9:Q37)</f>
        <v>0</v>
      </c>
      <c r="R8" s="223"/>
      <c r="S8" s="223"/>
      <c r="T8" s="224"/>
      <c r="U8" s="218"/>
      <c r="V8" s="218">
        <f>SUM(V9:V37)</f>
        <v>393.95</v>
      </c>
      <c r="W8" s="218"/>
      <c r="AG8" t="s">
        <v>107</v>
      </c>
    </row>
    <row r="9" spans="1:60" outlineLevel="1" x14ac:dyDescent="0.25">
      <c r="A9" s="225">
        <v>1</v>
      </c>
      <c r="B9" s="226" t="s">
        <v>108</v>
      </c>
      <c r="C9" s="245" t="s">
        <v>109</v>
      </c>
      <c r="D9" s="227" t="s">
        <v>110</v>
      </c>
      <c r="E9" s="228">
        <v>78.368750000000006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111</v>
      </c>
      <c r="S9" s="230" t="s">
        <v>112</v>
      </c>
      <c r="T9" s="231" t="s">
        <v>112</v>
      </c>
      <c r="U9" s="215">
        <v>3.5329999999999999</v>
      </c>
      <c r="V9" s="215">
        <f>ROUND(E9*U9,2)</f>
        <v>276.88</v>
      </c>
      <c r="W9" s="21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113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5">
      <c r="A10" s="213"/>
      <c r="B10" s="214"/>
      <c r="C10" s="246" t="s">
        <v>114</v>
      </c>
      <c r="D10" s="232"/>
      <c r="E10" s="232"/>
      <c r="F10" s="232"/>
      <c r="G10" s="232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115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5">
      <c r="A11" s="213"/>
      <c r="B11" s="214"/>
      <c r="C11" s="247" t="s">
        <v>116</v>
      </c>
      <c r="D11" s="216"/>
      <c r="E11" s="217">
        <v>36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117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5">
      <c r="A12" s="213"/>
      <c r="B12" s="214"/>
      <c r="C12" s="247" t="s">
        <v>118</v>
      </c>
      <c r="D12" s="216"/>
      <c r="E12" s="217">
        <v>31.14</v>
      </c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117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5">
      <c r="A13" s="213"/>
      <c r="B13" s="214"/>
      <c r="C13" s="247" t="s">
        <v>119</v>
      </c>
      <c r="D13" s="216"/>
      <c r="E13" s="217">
        <v>6.15</v>
      </c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117</v>
      </c>
      <c r="AH13" s="205">
        <v>0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5">
      <c r="A14" s="213"/>
      <c r="B14" s="214"/>
      <c r="C14" s="247" t="s">
        <v>120</v>
      </c>
      <c r="D14" s="216"/>
      <c r="E14" s="217">
        <v>5.0787500000000003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117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5">
      <c r="A15" s="225">
        <v>2</v>
      </c>
      <c r="B15" s="226" t="s">
        <v>121</v>
      </c>
      <c r="C15" s="245" t="s">
        <v>122</v>
      </c>
      <c r="D15" s="227" t="s">
        <v>123</v>
      </c>
      <c r="E15" s="228">
        <v>84.74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15</v>
      </c>
      <c r="M15" s="230">
        <f>G15*(1+L15/100)</f>
        <v>0</v>
      </c>
      <c r="N15" s="230">
        <v>9.8999999999999999E-4</v>
      </c>
      <c r="O15" s="230">
        <f>ROUND(E15*N15,2)</f>
        <v>0.08</v>
      </c>
      <c r="P15" s="230">
        <v>0</v>
      </c>
      <c r="Q15" s="230">
        <f>ROUND(E15*P15,2)</f>
        <v>0</v>
      </c>
      <c r="R15" s="230" t="s">
        <v>111</v>
      </c>
      <c r="S15" s="230" t="s">
        <v>112</v>
      </c>
      <c r="T15" s="231" t="s">
        <v>112</v>
      </c>
      <c r="U15" s="215">
        <v>0.23599999999999999</v>
      </c>
      <c r="V15" s="215">
        <f>ROUND(E15*U15,2)</f>
        <v>20</v>
      </c>
      <c r="W15" s="21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113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5">
      <c r="A16" s="213"/>
      <c r="B16" s="214"/>
      <c r="C16" s="246" t="s">
        <v>124</v>
      </c>
      <c r="D16" s="232"/>
      <c r="E16" s="232"/>
      <c r="F16" s="232"/>
      <c r="G16" s="232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115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5">
      <c r="A17" s="213"/>
      <c r="B17" s="214"/>
      <c r="C17" s="247" t="s">
        <v>125</v>
      </c>
      <c r="D17" s="216"/>
      <c r="E17" s="217">
        <v>38</v>
      </c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117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13"/>
      <c r="B18" s="214"/>
      <c r="C18" s="247" t="s">
        <v>126</v>
      </c>
      <c r="D18" s="216"/>
      <c r="E18" s="217">
        <v>34.74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117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213"/>
      <c r="B19" s="214"/>
      <c r="C19" s="247" t="s">
        <v>127</v>
      </c>
      <c r="D19" s="216"/>
      <c r="E19" s="217">
        <v>12</v>
      </c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117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25">
        <v>3</v>
      </c>
      <c r="B20" s="226" t="s">
        <v>128</v>
      </c>
      <c r="C20" s="245" t="s">
        <v>129</v>
      </c>
      <c r="D20" s="227" t="s">
        <v>123</v>
      </c>
      <c r="E20" s="228">
        <v>84.74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 t="s">
        <v>111</v>
      </c>
      <c r="S20" s="230" t="s">
        <v>112</v>
      </c>
      <c r="T20" s="231" t="s">
        <v>112</v>
      </c>
      <c r="U20" s="215">
        <v>7.0000000000000007E-2</v>
      </c>
      <c r="V20" s="215">
        <f>ROUND(E20*U20,2)</f>
        <v>5.93</v>
      </c>
      <c r="W20" s="21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113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213"/>
      <c r="B21" s="214"/>
      <c r="C21" s="246" t="s">
        <v>130</v>
      </c>
      <c r="D21" s="232"/>
      <c r="E21" s="232"/>
      <c r="F21" s="232"/>
      <c r="G21" s="232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115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225">
        <v>4</v>
      </c>
      <c r="B22" s="226" t="s">
        <v>131</v>
      </c>
      <c r="C22" s="245" t="s">
        <v>132</v>
      </c>
      <c r="D22" s="227" t="s">
        <v>110</v>
      </c>
      <c r="E22" s="228">
        <v>29.649809999999999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 t="s">
        <v>111</v>
      </c>
      <c r="S22" s="230" t="s">
        <v>112</v>
      </c>
      <c r="T22" s="231" t="s">
        <v>112</v>
      </c>
      <c r="U22" s="215">
        <v>1.0999999999999999E-2</v>
      </c>
      <c r="V22" s="215">
        <f>ROUND(E22*U22,2)</f>
        <v>0.33</v>
      </c>
      <c r="W22" s="21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113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213"/>
      <c r="B23" s="214"/>
      <c r="C23" s="246" t="s">
        <v>133</v>
      </c>
      <c r="D23" s="232"/>
      <c r="E23" s="232"/>
      <c r="F23" s="232"/>
      <c r="G23" s="232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115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5">
      <c r="A24" s="213"/>
      <c r="B24" s="214"/>
      <c r="C24" s="247" t="s">
        <v>134</v>
      </c>
      <c r="D24" s="216"/>
      <c r="E24" s="217">
        <v>11.998799999999999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117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5">
      <c r="A25" s="213"/>
      <c r="B25" s="214"/>
      <c r="C25" s="247" t="s">
        <v>135</v>
      </c>
      <c r="D25" s="216"/>
      <c r="E25" s="217">
        <v>10.378959999999999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117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5">
      <c r="A26" s="213"/>
      <c r="B26" s="214"/>
      <c r="C26" s="247" t="s">
        <v>136</v>
      </c>
      <c r="D26" s="216"/>
      <c r="E26" s="217">
        <v>2.0497999999999998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117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5">
      <c r="A27" s="213"/>
      <c r="B27" s="214"/>
      <c r="C27" s="247" t="s">
        <v>137</v>
      </c>
      <c r="D27" s="216"/>
      <c r="E27" s="217">
        <v>5.2222499999999998</v>
      </c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117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ht="20.399999999999999" outlineLevel="1" x14ac:dyDescent="0.25">
      <c r="A28" s="225">
        <v>5</v>
      </c>
      <c r="B28" s="226" t="s">
        <v>138</v>
      </c>
      <c r="C28" s="245" t="s">
        <v>139</v>
      </c>
      <c r="D28" s="227" t="s">
        <v>110</v>
      </c>
      <c r="E28" s="228">
        <v>73.290000000000006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 t="s">
        <v>111</v>
      </c>
      <c r="S28" s="230" t="s">
        <v>112</v>
      </c>
      <c r="T28" s="231" t="s">
        <v>112</v>
      </c>
      <c r="U28" s="215">
        <v>1.2390000000000001</v>
      </c>
      <c r="V28" s="215">
        <f>ROUND(E28*U28,2)</f>
        <v>90.81</v>
      </c>
      <c r="W28" s="215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113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13"/>
      <c r="B29" s="214"/>
      <c r="C29" s="246" t="s">
        <v>140</v>
      </c>
      <c r="D29" s="232"/>
      <c r="E29" s="232"/>
      <c r="F29" s="232"/>
      <c r="G29" s="232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115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5">
      <c r="A30" s="213"/>
      <c r="B30" s="214"/>
      <c r="C30" s="247" t="s">
        <v>116</v>
      </c>
      <c r="D30" s="216"/>
      <c r="E30" s="217">
        <v>36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117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5">
      <c r="A31" s="213"/>
      <c r="B31" s="214"/>
      <c r="C31" s="247" t="s">
        <v>118</v>
      </c>
      <c r="D31" s="216"/>
      <c r="E31" s="217">
        <v>31.14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117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13"/>
      <c r="B32" s="214"/>
      <c r="C32" s="247" t="s">
        <v>119</v>
      </c>
      <c r="D32" s="216"/>
      <c r="E32" s="217">
        <v>6.15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117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25">
        <v>6</v>
      </c>
      <c r="B33" s="226" t="s">
        <v>141</v>
      </c>
      <c r="C33" s="245" t="s">
        <v>142</v>
      </c>
      <c r="D33" s="227" t="s">
        <v>143</v>
      </c>
      <c r="E33" s="228">
        <v>53.36965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 t="s">
        <v>111</v>
      </c>
      <c r="S33" s="230" t="s">
        <v>112</v>
      </c>
      <c r="T33" s="231" t="s">
        <v>112</v>
      </c>
      <c r="U33" s="215">
        <v>0</v>
      </c>
      <c r="V33" s="215">
        <f>ROUND(E33*U33,2)</f>
        <v>0</v>
      </c>
      <c r="W33" s="215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113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5">
      <c r="A34" s="213"/>
      <c r="B34" s="214"/>
      <c r="C34" s="247" t="s">
        <v>144</v>
      </c>
      <c r="D34" s="216"/>
      <c r="E34" s="217">
        <v>53.36965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117</v>
      </c>
      <c r="AH34" s="205">
        <v>5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5">
      <c r="A35" s="233">
        <v>7</v>
      </c>
      <c r="B35" s="234" t="s">
        <v>145</v>
      </c>
      <c r="C35" s="248" t="s">
        <v>146</v>
      </c>
      <c r="D35" s="235" t="s">
        <v>123</v>
      </c>
      <c r="E35" s="236">
        <v>15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15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/>
      <c r="S35" s="238" t="s">
        <v>147</v>
      </c>
      <c r="T35" s="239" t="s">
        <v>148</v>
      </c>
      <c r="U35" s="215">
        <v>0</v>
      </c>
      <c r="V35" s="215">
        <f>ROUND(E35*U35,2)</f>
        <v>0</v>
      </c>
      <c r="W35" s="215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113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5">
      <c r="A36" s="225">
        <v>8</v>
      </c>
      <c r="B36" s="226" t="s">
        <v>149</v>
      </c>
      <c r="C36" s="245" t="s">
        <v>150</v>
      </c>
      <c r="D36" s="227" t="s">
        <v>143</v>
      </c>
      <c r="E36" s="228">
        <v>59.299610000000001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15</v>
      </c>
      <c r="M36" s="230">
        <f>G36*(1+L36/100)</f>
        <v>0</v>
      </c>
      <c r="N36" s="230">
        <v>0.5</v>
      </c>
      <c r="O36" s="230">
        <f>ROUND(E36*N36,2)</f>
        <v>29.65</v>
      </c>
      <c r="P36" s="230">
        <v>0</v>
      </c>
      <c r="Q36" s="230">
        <f>ROUND(E36*P36,2)</f>
        <v>0</v>
      </c>
      <c r="R36" s="230" t="s">
        <v>151</v>
      </c>
      <c r="S36" s="230" t="s">
        <v>112</v>
      </c>
      <c r="T36" s="231" t="s">
        <v>112</v>
      </c>
      <c r="U36" s="215">
        <v>0</v>
      </c>
      <c r="V36" s="215">
        <f>ROUND(E36*U36,2)</f>
        <v>0</v>
      </c>
      <c r="W36" s="215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152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5">
      <c r="A37" s="213"/>
      <c r="B37" s="214"/>
      <c r="C37" s="247" t="s">
        <v>153</v>
      </c>
      <c r="D37" s="216"/>
      <c r="E37" s="217">
        <v>59.299610000000001</v>
      </c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117</v>
      </c>
      <c r="AH37" s="205">
        <v>5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x14ac:dyDescent="0.25">
      <c r="A38" s="219" t="s">
        <v>106</v>
      </c>
      <c r="B38" s="220" t="s">
        <v>61</v>
      </c>
      <c r="C38" s="244" t="s">
        <v>62</v>
      </c>
      <c r="D38" s="221"/>
      <c r="E38" s="222"/>
      <c r="F38" s="223"/>
      <c r="G38" s="223">
        <f>SUMIF(AG39:AG48,"&lt;&gt;NOR",G39:G48)</f>
        <v>0</v>
      </c>
      <c r="H38" s="223"/>
      <c r="I38" s="223">
        <f>SUM(I39:I48)</f>
        <v>0</v>
      </c>
      <c r="J38" s="223"/>
      <c r="K38" s="223">
        <f>SUM(K39:K48)</f>
        <v>0</v>
      </c>
      <c r="L38" s="223"/>
      <c r="M38" s="223">
        <f>SUM(M39:M48)</f>
        <v>0</v>
      </c>
      <c r="N38" s="223"/>
      <c r="O38" s="223">
        <f>SUM(O39:O48)</f>
        <v>16.28</v>
      </c>
      <c r="P38" s="223"/>
      <c r="Q38" s="223">
        <f>SUM(Q39:Q48)</f>
        <v>0</v>
      </c>
      <c r="R38" s="223"/>
      <c r="S38" s="223"/>
      <c r="T38" s="224"/>
      <c r="U38" s="218"/>
      <c r="V38" s="218">
        <f>SUM(V39:V48)</f>
        <v>9.36</v>
      </c>
      <c r="W38" s="218"/>
      <c r="AG38" t="s">
        <v>107</v>
      </c>
    </row>
    <row r="39" spans="1:60" outlineLevel="1" x14ac:dyDescent="0.25">
      <c r="A39" s="233">
        <v>9</v>
      </c>
      <c r="B39" s="234" t="s">
        <v>154</v>
      </c>
      <c r="C39" s="248" t="s">
        <v>155</v>
      </c>
      <c r="D39" s="235" t="s">
        <v>156</v>
      </c>
      <c r="E39" s="236">
        <v>45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15</v>
      </c>
      <c r="M39" s="238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38" t="s">
        <v>157</v>
      </c>
      <c r="S39" s="238" t="s">
        <v>112</v>
      </c>
      <c r="T39" s="239" t="s">
        <v>112</v>
      </c>
      <c r="U39" s="215">
        <v>5.8000000000000003E-2</v>
      </c>
      <c r="V39" s="215">
        <f>ROUND(E39*U39,2)</f>
        <v>2.61</v>
      </c>
      <c r="W39" s="215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113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5">
      <c r="A40" s="225">
        <v>10</v>
      </c>
      <c r="B40" s="226" t="s">
        <v>158</v>
      </c>
      <c r="C40" s="245" t="s">
        <v>159</v>
      </c>
      <c r="D40" s="227" t="s">
        <v>123</v>
      </c>
      <c r="E40" s="228">
        <v>90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15</v>
      </c>
      <c r="M40" s="230">
        <f>G40*(1+L40/100)</f>
        <v>0</v>
      </c>
      <c r="N40" s="230">
        <v>1.8000000000000001E-4</v>
      </c>
      <c r="O40" s="230">
        <f>ROUND(E40*N40,2)</f>
        <v>0.02</v>
      </c>
      <c r="P40" s="230">
        <v>0</v>
      </c>
      <c r="Q40" s="230">
        <f>ROUND(E40*P40,2)</f>
        <v>0</v>
      </c>
      <c r="R40" s="230"/>
      <c r="S40" s="230" t="s">
        <v>112</v>
      </c>
      <c r="T40" s="231" t="s">
        <v>112</v>
      </c>
      <c r="U40" s="215">
        <v>7.4999999999999997E-2</v>
      </c>
      <c r="V40" s="215">
        <f>ROUND(E40*U40,2)</f>
        <v>6.75</v>
      </c>
      <c r="W40" s="215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113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5">
      <c r="A41" s="213"/>
      <c r="B41" s="214"/>
      <c r="C41" s="247" t="s">
        <v>160</v>
      </c>
      <c r="D41" s="216"/>
      <c r="E41" s="217">
        <v>90</v>
      </c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117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5">
      <c r="A42" s="233">
        <v>11</v>
      </c>
      <c r="B42" s="234" t="s">
        <v>161</v>
      </c>
      <c r="C42" s="248" t="s">
        <v>162</v>
      </c>
      <c r="D42" s="235" t="s">
        <v>163</v>
      </c>
      <c r="E42" s="236">
        <v>2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15</v>
      </c>
      <c r="M42" s="238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38"/>
      <c r="S42" s="238" t="s">
        <v>147</v>
      </c>
      <c r="T42" s="239" t="s">
        <v>148</v>
      </c>
      <c r="U42" s="215">
        <v>0</v>
      </c>
      <c r="V42" s="215">
        <f>ROUND(E42*U42,2)</f>
        <v>0</v>
      </c>
      <c r="W42" s="215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113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5">
      <c r="A43" s="225">
        <v>12</v>
      </c>
      <c r="B43" s="226" t="s">
        <v>164</v>
      </c>
      <c r="C43" s="245" t="s">
        <v>165</v>
      </c>
      <c r="D43" s="227" t="s">
        <v>110</v>
      </c>
      <c r="E43" s="228">
        <v>9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15</v>
      </c>
      <c r="M43" s="230">
        <f>G43*(1+L43/100)</f>
        <v>0</v>
      </c>
      <c r="N43" s="230">
        <v>1.8</v>
      </c>
      <c r="O43" s="230">
        <f>ROUND(E43*N43,2)</f>
        <v>16.2</v>
      </c>
      <c r="P43" s="230">
        <v>0</v>
      </c>
      <c r="Q43" s="230">
        <f>ROUND(E43*P43,2)</f>
        <v>0</v>
      </c>
      <c r="R43" s="230"/>
      <c r="S43" s="230" t="s">
        <v>147</v>
      </c>
      <c r="T43" s="231" t="s">
        <v>148</v>
      </c>
      <c r="U43" s="215">
        <v>0</v>
      </c>
      <c r="V43" s="215">
        <f>ROUND(E43*U43,2)</f>
        <v>0</v>
      </c>
      <c r="W43" s="215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113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5">
      <c r="A44" s="213"/>
      <c r="B44" s="214"/>
      <c r="C44" s="247" t="s">
        <v>166</v>
      </c>
      <c r="D44" s="216"/>
      <c r="E44" s="217">
        <v>9</v>
      </c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117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5">
      <c r="A45" s="225">
        <v>13</v>
      </c>
      <c r="B45" s="226" t="s">
        <v>167</v>
      </c>
      <c r="C45" s="245" t="s">
        <v>168</v>
      </c>
      <c r="D45" s="227" t="s">
        <v>156</v>
      </c>
      <c r="E45" s="228">
        <v>47.25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15</v>
      </c>
      <c r="M45" s="230">
        <f>G45*(1+L45/100)</f>
        <v>0</v>
      </c>
      <c r="N45" s="230">
        <v>5.9999999999999995E-4</v>
      </c>
      <c r="O45" s="230">
        <f>ROUND(E45*N45,2)</f>
        <v>0.03</v>
      </c>
      <c r="P45" s="230">
        <v>0</v>
      </c>
      <c r="Q45" s="230">
        <f>ROUND(E45*P45,2)</f>
        <v>0</v>
      </c>
      <c r="R45" s="230" t="s">
        <v>151</v>
      </c>
      <c r="S45" s="230" t="s">
        <v>112</v>
      </c>
      <c r="T45" s="231" t="s">
        <v>112</v>
      </c>
      <c r="U45" s="215">
        <v>0</v>
      </c>
      <c r="V45" s="215">
        <f>ROUND(E45*U45,2)</f>
        <v>0</v>
      </c>
      <c r="W45" s="215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152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5">
      <c r="A46" s="213"/>
      <c r="B46" s="214"/>
      <c r="C46" s="247" t="s">
        <v>169</v>
      </c>
      <c r="D46" s="216"/>
      <c r="E46" s="217">
        <v>47.25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117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ht="20.399999999999999" outlineLevel="1" x14ac:dyDescent="0.25">
      <c r="A47" s="225">
        <v>14</v>
      </c>
      <c r="B47" s="226" t="s">
        <v>170</v>
      </c>
      <c r="C47" s="245" t="s">
        <v>171</v>
      </c>
      <c r="D47" s="227" t="s">
        <v>123</v>
      </c>
      <c r="E47" s="228">
        <v>99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15</v>
      </c>
      <c r="M47" s="230">
        <f>G47*(1+L47/100)</f>
        <v>0</v>
      </c>
      <c r="N47" s="230">
        <v>2.9999999999999997E-4</v>
      </c>
      <c r="O47" s="230">
        <f>ROUND(E47*N47,2)</f>
        <v>0.03</v>
      </c>
      <c r="P47" s="230">
        <v>0</v>
      </c>
      <c r="Q47" s="230">
        <f>ROUND(E47*P47,2)</f>
        <v>0</v>
      </c>
      <c r="R47" s="230" t="s">
        <v>151</v>
      </c>
      <c r="S47" s="230" t="s">
        <v>112</v>
      </c>
      <c r="T47" s="231" t="s">
        <v>112</v>
      </c>
      <c r="U47" s="215">
        <v>0</v>
      </c>
      <c r="V47" s="215">
        <f>ROUND(E47*U47,2)</f>
        <v>0</v>
      </c>
      <c r="W47" s="215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152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5">
      <c r="A48" s="213"/>
      <c r="B48" s="214"/>
      <c r="C48" s="247" t="s">
        <v>172</v>
      </c>
      <c r="D48" s="216"/>
      <c r="E48" s="217">
        <v>99</v>
      </c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117</v>
      </c>
      <c r="AH48" s="205">
        <v>5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x14ac:dyDescent="0.25">
      <c r="A49" s="219" t="s">
        <v>106</v>
      </c>
      <c r="B49" s="220" t="s">
        <v>65</v>
      </c>
      <c r="C49" s="244" t="s">
        <v>66</v>
      </c>
      <c r="D49" s="221"/>
      <c r="E49" s="222"/>
      <c r="F49" s="223"/>
      <c r="G49" s="223">
        <f>SUMIF(AG50:AG68,"&lt;&gt;NOR",G50:G68)</f>
        <v>0</v>
      </c>
      <c r="H49" s="223"/>
      <c r="I49" s="223">
        <f>SUM(I50:I68)</f>
        <v>0</v>
      </c>
      <c r="J49" s="223"/>
      <c r="K49" s="223">
        <f>SUM(K50:K68)</f>
        <v>0</v>
      </c>
      <c r="L49" s="223"/>
      <c r="M49" s="223">
        <f>SUM(M50:M68)</f>
        <v>0</v>
      </c>
      <c r="N49" s="223"/>
      <c r="O49" s="223">
        <f>SUM(O50:O68)</f>
        <v>13.11</v>
      </c>
      <c r="P49" s="223"/>
      <c r="Q49" s="223">
        <f>SUM(Q50:Q68)</f>
        <v>0</v>
      </c>
      <c r="R49" s="223"/>
      <c r="S49" s="223"/>
      <c r="T49" s="224"/>
      <c r="U49" s="218"/>
      <c r="V49" s="218">
        <f>SUM(V50:V68)</f>
        <v>16.46</v>
      </c>
      <c r="W49" s="218"/>
      <c r="AG49" t="s">
        <v>107</v>
      </c>
    </row>
    <row r="50" spans="1:60" outlineLevel="1" x14ac:dyDescent="0.25">
      <c r="A50" s="225">
        <v>15</v>
      </c>
      <c r="B50" s="226" t="s">
        <v>173</v>
      </c>
      <c r="C50" s="245" t="s">
        <v>174</v>
      </c>
      <c r="D50" s="227" t="s">
        <v>123</v>
      </c>
      <c r="E50" s="228">
        <v>42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15</v>
      </c>
      <c r="M50" s="230">
        <f>G50*(1+L50/100)</f>
        <v>0</v>
      </c>
      <c r="N50" s="230">
        <v>0.21210000000000001</v>
      </c>
      <c r="O50" s="230">
        <f>ROUND(E50*N50,2)</f>
        <v>8.91</v>
      </c>
      <c r="P50" s="230">
        <v>0</v>
      </c>
      <c r="Q50" s="230">
        <f>ROUND(E50*P50,2)</f>
        <v>0</v>
      </c>
      <c r="R50" s="230" t="s">
        <v>175</v>
      </c>
      <c r="S50" s="230" t="s">
        <v>112</v>
      </c>
      <c r="T50" s="231" t="s">
        <v>112</v>
      </c>
      <c r="U50" s="215">
        <v>0</v>
      </c>
      <c r="V50" s="215">
        <f>ROUND(E50*U50,2)</f>
        <v>0</v>
      </c>
      <c r="W50" s="215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113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5">
      <c r="A51" s="213"/>
      <c r="B51" s="214"/>
      <c r="C51" s="246" t="s">
        <v>176</v>
      </c>
      <c r="D51" s="232"/>
      <c r="E51" s="232"/>
      <c r="F51" s="232"/>
      <c r="G51" s="232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115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213"/>
      <c r="B52" s="214"/>
      <c r="C52" s="247" t="s">
        <v>177</v>
      </c>
      <c r="D52" s="216"/>
      <c r="E52" s="217">
        <v>42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117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5">
      <c r="A53" s="225">
        <v>16</v>
      </c>
      <c r="B53" s="226" t="s">
        <v>178</v>
      </c>
      <c r="C53" s="245" t="s">
        <v>179</v>
      </c>
      <c r="D53" s="227" t="s">
        <v>123</v>
      </c>
      <c r="E53" s="228">
        <v>15.5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15</v>
      </c>
      <c r="M53" s="230">
        <f>G53*(1+L53/100)</f>
        <v>0</v>
      </c>
      <c r="N53" s="230">
        <v>5.5449999999999999E-2</v>
      </c>
      <c r="O53" s="230">
        <f>ROUND(E53*N53,2)</f>
        <v>0.86</v>
      </c>
      <c r="P53" s="230">
        <v>0</v>
      </c>
      <c r="Q53" s="230">
        <f>ROUND(E53*P53,2)</f>
        <v>0</v>
      </c>
      <c r="R53" s="230" t="s">
        <v>175</v>
      </c>
      <c r="S53" s="230" t="s">
        <v>112</v>
      </c>
      <c r="T53" s="231" t="s">
        <v>112</v>
      </c>
      <c r="U53" s="215">
        <v>0.442</v>
      </c>
      <c r="V53" s="215">
        <f>ROUND(E53*U53,2)</f>
        <v>6.85</v>
      </c>
      <c r="W53" s="215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113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1" outlineLevel="1" x14ac:dyDescent="0.25">
      <c r="A54" s="213"/>
      <c r="B54" s="214"/>
      <c r="C54" s="246" t="s">
        <v>180</v>
      </c>
      <c r="D54" s="232"/>
      <c r="E54" s="232"/>
      <c r="F54" s="232"/>
      <c r="G54" s="232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115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40" t="str">
        <f>C54</f>
        <v>s provedením lože z kameniva drceného, s vyplněním spár, s dvojitým hutněním a se smetením přebytečného materiálu na krajnici. S dodáním hmot pro lože a výplň spár.</v>
      </c>
      <c r="BB54" s="205"/>
      <c r="BC54" s="205"/>
      <c r="BD54" s="205"/>
      <c r="BE54" s="205"/>
      <c r="BF54" s="205"/>
      <c r="BG54" s="205"/>
      <c r="BH54" s="205"/>
    </row>
    <row r="55" spans="1:60" ht="20.399999999999999" outlineLevel="1" x14ac:dyDescent="0.25">
      <c r="A55" s="225">
        <v>17</v>
      </c>
      <c r="B55" s="226" t="s">
        <v>181</v>
      </c>
      <c r="C55" s="245" t="s">
        <v>182</v>
      </c>
      <c r="D55" s="227" t="s">
        <v>123</v>
      </c>
      <c r="E55" s="228">
        <v>14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15</v>
      </c>
      <c r="M55" s="230">
        <f>G55*(1+L55/100)</f>
        <v>0</v>
      </c>
      <c r="N55" s="230">
        <v>7.1999999999999995E-2</v>
      </c>
      <c r="O55" s="230">
        <f>ROUND(E55*N55,2)</f>
        <v>1.01</v>
      </c>
      <c r="P55" s="230">
        <v>0</v>
      </c>
      <c r="Q55" s="230">
        <f>ROUND(E55*P55,2)</f>
        <v>0</v>
      </c>
      <c r="R55" s="230" t="s">
        <v>175</v>
      </c>
      <c r="S55" s="230" t="s">
        <v>112</v>
      </c>
      <c r="T55" s="231" t="s">
        <v>112</v>
      </c>
      <c r="U55" s="215">
        <v>0.375</v>
      </c>
      <c r="V55" s="215">
        <f>ROUND(E55*U55,2)</f>
        <v>5.25</v>
      </c>
      <c r="W55" s="215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113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ht="21" outlineLevel="1" x14ac:dyDescent="0.25">
      <c r="A56" s="213"/>
      <c r="B56" s="214"/>
      <c r="C56" s="246" t="s">
        <v>183</v>
      </c>
      <c r="D56" s="232"/>
      <c r="E56" s="232"/>
      <c r="F56" s="232"/>
      <c r="G56" s="232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115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40" t="str">
        <f>C56</f>
        <v>komunikací pro pěší do velikosti dlaždic 0,25 m2 s provedením lože do tl. 30 mm, s vyplněním spár a se smetením přebytečného materiálu na vzdálenost do 3 m</v>
      </c>
      <c r="BB56" s="205"/>
      <c r="BC56" s="205"/>
      <c r="BD56" s="205"/>
      <c r="BE56" s="205"/>
      <c r="BF56" s="205"/>
      <c r="BG56" s="205"/>
      <c r="BH56" s="205"/>
    </row>
    <row r="57" spans="1:60" outlineLevel="1" x14ac:dyDescent="0.25">
      <c r="A57" s="213"/>
      <c r="B57" s="214"/>
      <c r="C57" s="247" t="s">
        <v>184</v>
      </c>
      <c r="D57" s="216"/>
      <c r="E57" s="217">
        <v>14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117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ht="20.399999999999999" outlineLevel="1" x14ac:dyDescent="0.25">
      <c r="A58" s="225">
        <v>18</v>
      </c>
      <c r="B58" s="226" t="s">
        <v>185</v>
      </c>
      <c r="C58" s="245" t="s">
        <v>186</v>
      </c>
      <c r="D58" s="227" t="s">
        <v>156</v>
      </c>
      <c r="E58" s="228">
        <v>3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15</v>
      </c>
      <c r="M58" s="230">
        <f>G58*(1+L58/100)</f>
        <v>0</v>
      </c>
      <c r="N58" s="230">
        <v>0.10249999999999999</v>
      </c>
      <c r="O58" s="230">
        <f>ROUND(E58*N58,2)</f>
        <v>0.31</v>
      </c>
      <c r="P58" s="230">
        <v>0</v>
      </c>
      <c r="Q58" s="230">
        <f>ROUND(E58*P58,2)</f>
        <v>0</v>
      </c>
      <c r="R58" s="230" t="s">
        <v>175</v>
      </c>
      <c r="S58" s="230" t="s">
        <v>112</v>
      </c>
      <c r="T58" s="231" t="s">
        <v>112</v>
      </c>
      <c r="U58" s="215">
        <v>0.14000000000000001</v>
      </c>
      <c r="V58" s="215">
        <f>ROUND(E58*U58,2)</f>
        <v>0.42</v>
      </c>
      <c r="W58" s="215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113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5">
      <c r="A59" s="213"/>
      <c r="B59" s="214"/>
      <c r="C59" s="246" t="s">
        <v>187</v>
      </c>
      <c r="D59" s="232"/>
      <c r="E59" s="232"/>
      <c r="F59" s="232"/>
      <c r="G59" s="232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115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ht="20.399999999999999" outlineLevel="1" x14ac:dyDescent="0.25">
      <c r="A60" s="225">
        <v>19</v>
      </c>
      <c r="B60" s="226" t="s">
        <v>188</v>
      </c>
      <c r="C60" s="245" t="s">
        <v>189</v>
      </c>
      <c r="D60" s="227" t="s">
        <v>156</v>
      </c>
      <c r="E60" s="228">
        <v>22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15</v>
      </c>
      <c r="M60" s="230">
        <f>G60*(1+L60/100)</f>
        <v>0</v>
      </c>
      <c r="N60" s="230">
        <v>7.2849999999999998E-2</v>
      </c>
      <c r="O60" s="230">
        <f>ROUND(E60*N60,2)</f>
        <v>1.6</v>
      </c>
      <c r="P60" s="230">
        <v>0</v>
      </c>
      <c r="Q60" s="230">
        <f>ROUND(E60*P60,2)</f>
        <v>0</v>
      </c>
      <c r="R60" s="230" t="s">
        <v>175</v>
      </c>
      <c r="S60" s="230" t="s">
        <v>112</v>
      </c>
      <c r="T60" s="231" t="s">
        <v>112</v>
      </c>
      <c r="U60" s="215">
        <v>0.17899999999999999</v>
      </c>
      <c r="V60" s="215">
        <f>ROUND(E60*U60,2)</f>
        <v>3.94</v>
      </c>
      <c r="W60" s="215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113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5">
      <c r="A61" s="213"/>
      <c r="B61" s="214"/>
      <c r="C61" s="246" t="s">
        <v>190</v>
      </c>
      <c r="D61" s="232"/>
      <c r="E61" s="232"/>
      <c r="F61" s="232"/>
      <c r="G61" s="232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115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5">
      <c r="A62" s="213"/>
      <c r="B62" s="214"/>
      <c r="C62" s="249" t="s">
        <v>191</v>
      </c>
      <c r="D62" s="241"/>
      <c r="E62" s="241"/>
      <c r="F62" s="241"/>
      <c r="G62" s="241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192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5">
      <c r="A63" s="225">
        <v>20</v>
      </c>
      <c r="B63" s="226" t="s">
        <v>193</v>
      </c>
      <c r="C63" s="245" t="s">
        <v>194</v>
      </c>
      <c r="D63" s="227" t="s">
        <v>123</v>
      </c>
      <c r="E63" s="228">
        <v>1.4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15</v>
      </c>
      <c r="M63" s="230">
        <f>G63*(1+L63/100)</f>
        <v>0</v>
      </c>
      <c r="N63" s="230">
        <v>0.1</v>
      </c>
      <c r="O63" s="230">
        <f>ROUND(E63*N63,2)</f>
        <v>0.14000000000000001</v>
      </c>
      <c r="P63" s="230">
        <v>0</v>
      </c>
      <c r="Q63" s="230">
        <f>ROUND(E63*P63,2)</f>
        <v>0</v>
      </c>
      <c r="R63" s="230"/>
      <c r="S63" s="230" t="s">
        <v>147</v>
      </c>
      <c r="T63" s="231" t="s">
        <v>148</v>
      </c>
      <c r="U63" s="215">
        <v>0</v>
      </c>
      <c r="V63" s="215">
        <f>ROUND(E63*U63,2)</f>
        <v>0</v>
      </c>
      <c r="W63" s="215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113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5">
      <c r="A64" s="213"/>
      <c r="B64" s="214"/>
      <c r="C64" s="247" t="s">
        <v>195</v>
      </c>
      <c r="D64" s="216"/>
      <c r="E64" s="217">
        <v>1.4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117</v>
      </c>
      <c r="AH64" s="205">
        <v>0</v>
      </c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5">
      <c r="A65" s="233">
        <v>21</v>
      </c>
      <c r="B65" s="234" t="s">
        <v>196</v>
      </c>
      <c r="C65" s="248" t="s">
        <v>197</v>
      </c>
      <c r="D65" s="235" t="s">
        <v>163</v>
      </c>
      <c r="E65" s="236">
        <v>3</v>
      </c>
      <c r="F65" s="237"/>
      <c r="G65" s="238">
        <f>ROUND(E65*F65,2)</f>
        <v>0</v>
      </c>
      <c r="H65" s="237"/>
      <c r="I65" s="238">
        <f>ROUND(E65*H65,2)</f>
        <v>0</v>
      </c>
      <c r="J65" s="237"/>
      <c r="K65" s="238">
        <f>ROUND(E65*J65,2)</f>
        <v>0</v>
      </c>
      <c r="L65" s="238">
        <v>15</v>
      </c>
      <c r="M65" s="238">
        <f>G65*(1+L65/100)</f>
        <v>0</v>
      </c>
      <c r="N65" s="238">
        <v>2.5000000000000001E-2</v>
      </c>
      <c r="O65" s="238">
        <f>ROUND(E65*N65,2)</f>
        <v>0.08</v>
      </c>
      <c r="P65" s="238">
        <v>0</v>
      </c>
      <c r="Q65" s="238">
        <f>ROUND(E65*P65,2)</f>
        <v>0</v>
      </c>
      <c r="R65" s="238"/>
      <c r="S65" s="238" t="s">
        <v>147</v>
      </c>
      <c r="T65" s="239" t="s">
        <v>148</v>
      </c>
      <c r="U65" s="215">
        <v>0</v>
      </c>
      <c r="V65" s="215">
        <f>ROUND(E65*U65,2)</f>
        <v>0</v>
      </c>
      <c r="W65" s="215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113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5">
      <c r="A66" s="225">
        <v>22</v>
      </c>
      <c r="B66" s="226" t="s">
        <v>198</v>
      </c>
      <c r="C66" s="245" t="s">
        <v>199</v>
      </c>
      <c r="D66" s="227" t="s">
        <v>123</v>
      </c>
      <c r="E66" s="228">
        <v>0.77500000000000002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15</v>
      </c>
      <c r="M66" s="230">
        <f>G66*(1+L66/100)</f>
        <v>0</v>
      </c>
      <c r="N66" s="230">
        <v>0.12</v>
      </c>
      <c r="O66" s="230">
        <f>ROUND(E66*N66,2)</f>
        <v>0.09</v>
      </c>
      <c r="P66" s="230">
        <v>0</v>
      </c>
      <c r="Q66" s="230">
        <f>ROUND(E66*P66,2)</f>
        <v>0</v>
      </c>
      <c r="R66" s="230"/>
      <c r="S66" s="230" t="s">
        <v>147</v>
      </c>
      <c r="T66" s="231" t="s">
        <v>148</v>
      </c>
      <c r="U66" s="215">
        <v>0</v>
      </c>
      <c r="V66" s="215">
        <f>ROUND(E66*U66,2)</f>
        <v>0</v>
      </c>
      <c r="W66" s="215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113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5">
      <c r="A67" s="213"/>
      <c r="B67" s="214"/>
      <c r="C67" s="247" t="s">
        <v>200</v>
      </c>
      <c r="D67" s="216"/>
      <c r="E67" s="217">
        <v>0.77500000000000002</v>
      </c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117</v>
      </c>
      <c r="AH67" s="205">
        <v>0</v>
      </c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5">
      <c r="A68" s="233">
        <v>23</v>
      </c>
      <c r="B68" s="234" t="s">
        <v>201</v>
      </c>
      <c r="C68" s="248" t="s">
        <v>202</v>
      </c>
      <c r="D68" s="235" t="s">
        <v>156</v>
      </c>
      <c r="E68" s="236">
        <v>3.03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15</v>
      </c>
      <c r="M68" s="238">
        <f>G68*(1+L68/100)</f>
        <v>0</v>
      </c>
      <c r="N68" s="238">
        <v>3.5200000000000002E-2</v>
      </c>
      <c r="O68" s="238">
        <f>ROUND(E68*N68,2)</f>
        <v>0.11</v>
      </c>
      <c r="P68" s="238">
        <v>0</v>
      </c>
      <c r="Q68" s="238">
        <f>ROUND(E68*P68,2)</f>
        <v>0</v>
      </c>
      <c r="R68" s="238"/>
      <c r="S68" s="238" t="s">
        <v>147</v>
      </c>
      <c r="T68" s="239" t="s">
        <v>148</v>
      </c>
      <c r="U68" s="215">
        <v>0</v>
      </c>
      <c r="V68" s="215">
        <f>ROUND(E68*U68,2)</f>
        <v>0</v>
      </c>
      <c r="W68" s="215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113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x14ac:dyDescent="0.25">
      <c r="A69" s="219" t="s">
        <v>106</v>
      </c>
      <c r="B69" s="220" t="s">
        <v>67</v>
      </c>
      <c r="C69" s="244" t="s">
        <v>68</v>
      </c>
      <c r="D69" s="221"/>
      <c r="E69" s="222"/>
      <c r="F69" s="223"/>
      <c r="G69" s="223">
        <f>SUMIF(AG70:AG82,"&lt;&gt;NOR",G70:G82)</f>
        <v>0</v>
      </c>
      <c r="H69" s="223"/>
      <c r="I69" s="223">
        <f>SUM(I70:I82)</f>
        <v>0</v>
      </c>
      <c r="J69" s="223"/>
      <c r="K69" s="223">
        <f>SUM(K70:K82)</f>
        <v>0</v>
      </c>
      <c r="L69" s="223"/>
      <c r="M69" s="223">
        <f>SUM(M70:M82)</f>
        <v>0</v>
      </c>
      <c r="N69" s="223"/>
      <c r="O69" s="223">
        <f>SUM(O70:O82)</f>
        <v>5.91</v>
      </c>
      <c r="P69" s="223"/>
      <c r="Q69" s="223">
        <f>SUM(Q70:Q82)</f>
        <v>0</v>
      </c>
      <c r="R69" s="223"/>
      <c r="S69" s="223"/>
      <c r="T69" s="224"/>
      <c r="U69" s="218"/>
      <c r="V69" s="218">
        <f>SUM(V70:V82)</f>
        <v>31.909999999999997</v>
      </c>
      <c r="W69" s="218"/>
      <c r="AG69" t="s">
        <v>107</v>
      </c>
    </row>
    <row r="70" spans="1:60" ht="30.6" outlineLevel="1" x14ac:dyDescent="0.25">
      <c r="A70" s="225">
        <v>24</v>
      </c>
      <c r="B70" s="226" t="s">
        <v>203</v>
      </c>
      <c r="C70" s="245" t="s">
        <v>204</v>
      </c>
      <c r="D70" s="227" t="s">
        <v>123</v>
      </c>
      <c r="E70" s="228">
        <v>26.315000000000001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15</v>
      </c>
      <c r="M70" s="230">
        <f>G70*(1+L70/100)</f>
        <v>0</v>
      </c>
      <c r="N70" s="230">
        <v>3.6800000000000001E-3</v>
      </c>
      <c r="O70" s="230">
        <f>ROUND(E70*N70,2)</f>
        <v>0.1</v>
      </c>
      <c r="P70" s="230">
        <v>0</v>
      </c>
      <c r="Q70" s="230">
        <f>ROUND(E70*P70,2)</f>
        <v>0</v>
      </c>
      <c r="R70" s="230" t="s">
        <v>205</v>
      </c>
      <c r="S70" s="230" t="s">
        <v>112</v>
      </c>
      <c r="T70" s="231" t="s">
        <v>112</v>
      </c>
      <c r="U70" s="215">
        <v>0.46</v>
      </c>
      <c r="V70" s="215">
        <f>ROUND(E70*U70,2)</f>
        <v>12.1</v>
      </c>
      <c r="W70" s="215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113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5">
      <c r="A71" s="213"/>
      <c r="B71" s="214"/>
      <c r="C71" s="247" t="s">
        <v>206</v>
      </c>
      <c r="D71" s="216"/>
      <c r="E71" s="217">
        <v>26.315000000000001</v>
      </c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117</v>
      </c>
      <c r="AH71" s="205">
        <v>5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ht="20.399999999999999" outlineLevel="1" x14ac:dyDescent="0.25">
      <c r="A72" s="225">
        <v>25</v>
      </c>
      <c r="B72" s="226" t="s">
        <v>207</v>
      </c>
      <c r="C72" s="245" t="s">
        <v>208</v>
      </c>
      <c r="D72" s="227" t="s">
        <v>123</v>
      </c>
      <c r="E72" s="228">
        <v>26.315000000000001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15</v>
      </c>
      <c r="M72" s="230">
        <f>G72*(1+L72/100)</f>
        <v>0</v>
      </c>
      <c r="N72" s="230">
        <v>3.6700000000000001E-3</v>
      </c>
      <c r="O72" s="230">
        <f>ROUND(E72*N72,2)</f>
        <v>0.1</v>
      </c>
      <c r="P72" s="230">
        <v>0</v>
      </c>
      <c r="Q72" s="230">
        <f>ROUND(E72*P72,2)</f>
        <v>0</v>
      </c>
      <c r="R72" s="230" t="s">
        <v>205</v>
      </c>
      <c r="S72" s="230" t="s">
        <v>112</v>
      </c>
      <c r="T72" s="231" t="s">
        <v>112</v>
      </c>
      <c r="U72" s="215">
        <v>0.36199999999999999</v>
      </c>
      <c r="V72" s="215">
        <f>ROUND(E72*U72,2)</f>
        <v>9.5299999999999994</v>
      </c>
      <c r="W72" s="215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113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5">
      <c r="A73" s="213"/>
      <c r="B73" s="214"/>
      <c r="C73" s="247" t="s">
        <v>209</v>
      </c>
      <c r="D73" s="216"/>
      <c r="E73" s="217">
        <v>26.315000000000001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117</v>
      </c>
      <c r="AH73" s="205">
        <v>5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5">
      <c r="A74" s="225">
        <v>26</v>
      </c>
      <c r="B74" s="226" t="s">
        <v>210</v>
      </c>
      <c r="C74" s="245" t="s">
        <v>211</v>
      </c>
      <c r="D74" s="227" t="s">
        <v>123</v>
      </c>
      <c r="E74" s="228">
        <v>93.454999999999998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15</v>
      </c>
      <c r="M74" s="230">
        <f>G74*(1+L74/100)</f>
        <v>0</v>
      </c>
      <c r="N74" s="230">
        <v>2.0000000000000002E-5</v>
      </c>
      <c r="O74" s="230">
        <f>ROUND(E74*N74,2)</f>
        <v>0</v>
      </c>
      <c r="P74" s="230">
        <v>0</v>
      </c>
      <c r="Q74" s="230">
        <f>ROUND(E74*P74,2)</f>
        <v>0</v>
      </c>
      <c r="R74" s="230" t="s">
        <v>205</v>
      </c>
      <c r="S74" s="230" t="s">
        <v>112</v>
      </c>
      <c r="T74" s="231" t="s">
        <v>112</v>
      </c>
      <c r="U74" s="215">
        <v>0.11</v>
      </c>
      <c r="V74" s="215">
        <f>ROUND(E74*U74,2)</f>
        <v>10.28</v>
      </c>
      <c r="W74" s="215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113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5">
      <c r="A75" s="213"/>
      <c r="B75" s="214"/>
      <c r="C75" s="247" t="s">
        <v>212</v>
      </c>
      <c r="D75" s="216"/>
      <c r="E75" s="217">
        <v>26.315000000000001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117</v>
      </c>
      <c r="AH75" s="205">
        <v>5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5">
      <c r="A76" s="213"/>
      <c r="B76" s="214"/>
      <c r="C76" s="247" t="s">
        <v>213</v>
      </c>
      <c r="D76" s="216"/>
      <c r="E76" s="217">
        <v>67.14</v>
      </c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117</v>
      </c>
      <c r="AH76" s="205">
        <v>5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5">
      <c r="A77" s="225">
        <v>27</v>
      </c>
      <c r="B77" s="226" t="s">
        <v>214</v>
      </c>
      <c r="C77" s="245" t="s">
        <v>215</v>
      </c>
      <c r="D77" s="227" t="s">
        <v>123</v>
      </c>
      <c r="E77" s="228">
        <v>79.53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15</v>
      </c>
      <c r="M77" s="230">
        <f>G77*(1+L77/100)</f>
        <v>0</v>
      </c>
      <c r="N77" s="230">
        <v>0.05</v>
      </c>
      <c r="O77" s="230">
        <f>ROUND(E77*N77,2)</f>
        <v>3.98</v>
      </c>
      <c r="P77" s="230">
        <v>0</v>
      </c>
      <c r="Q77" s="230">
        <f>ROUND(E77*P77,2)</f>
        <v>0</v>
      </c>
      <c r="R77" s="230"/>
      <c r="S77" s="230" t="s">
        <v>147</v>
      </c>
      <c r="T77" s="231" t="s">
        <v>148</v>
      </c>
      <c r="U77" s="215">
        <v>0</v>
      </c>
      <c r="V77" s="215">
        <f>ROUND(E77*U77,2)</f>
        <v>0</v>
      </c>
      <c r="W77" s="215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113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5">
      <c r="A78" s="213"/>
      <c r="B78" s="214"/>
      <c r="C78" s="247" t="s">
        <v>216</v>
      </c>
      <c r="D78" s="216"/>
      <c r="E78" s="217">
        <v>79.53</v>
      </c>
      <c r="F78" s="215"/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117</v>
      </c>
      <c r="AH78" s="205">
        <v>0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5">
      <c r="A79" s="225">
        <v>28</v>
      </c>
      <c r="B79" s="226" t="s">
        <v>217</v>
      </c>
      <c r="C79" s="245" t="s">
        <v>218</v>
      </c>
      <c r="D79" s="227" t="s">
        <v>156</v>
      </c>
      <c r="E79" s="228">
        <v>41.3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15</v>
      </c>
      <c r="M79" s="230">
        <f>G79*(1+L79/100)</f>
        <v>0</v>
      </c>
      <c r="N79" s="230">
        <v>0.01</v>
      </c>
      <c r="O79" s="230">
        <f>ROUND(E79*N79,2)</f>
        <v>0.41</v>
      </c>
      <c r="P79" s="230">
        <v>0</v>
      </c>
      <c r="Q79" s="230">
        <f>ROUND(E79*P79,2)</f>
        <v>0</v>
      </c>
      <c r="R79" s="230"/>
      <c r="S79" s="230" t="s">
        <v>147</v>
      </c>
      <c r="T79" s="231" t="s">
        <v>148</v>
      </c>
      <c r="U79" s="215">
        <v>0</v>
      </c>
      <c r="V79" s="215">
        <f>ROUND(E79*U79,2)</f>
        <v>0</v>
      </c>
      <c r="W79" s="215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113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5">
      <c r="A80" s="213"/>
      <c r="B80" s="214"/>
      <c r="C80" s="247" t="s">
        <v>219</v>
      </c>
      <c r="D80" s="216"/>
      <c r="E80" s="217">
        <v>41.3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117</v>
      </c>
      <c r="AH80" s="205">
        <v>0</v>
      </c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5">
      <c r="A81" s="225">
        <v>29</v>
      </c>
      <c r="B81" s="226" t="s">
        <v>220</v>
      </c>
      <c r="C81" s="245" t="s">
        <v>221</v>
      </c>
      <c r="D81" s="227" t="s">
        <v>123</v>
      </c>
      <c r="E81" s="228">
        <v>26.315000000000001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15</v>
      </c>
      <c r="M81" s="230">
        <f>G81*(1+L81/100)</f>
        <v>0</v>
      </c>
      <c r="N81" s="230">
        <v>0.05</v>
      </c>
      <c r="O81" s="230">
        <f>ROUND(E81*N81,2)</f>
        <v>1.32</v>
      </c>
      <c r="P81" s="230">
        <v>0</v>
      </c>
      <c r="Q81" s="230">
        <f>ROUND(E81*P81,2)</f>
        <v>0</v>
      </c>
      <c r="R81" s="230"/>
      <c r="S81" s="230" t="s">
        <v>147</v>
      </c>
      <c r="T81" s="231" t="s">
        <v>148</v>
      </c>
      <c r="U81" s="215">
        <v>0</v>
      </c>
      <c r="V81" s="215">
        <f>ROUND(E81*U81,2)</f>
        <v>0</v>
      </c>
      <c r="W81" s="215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113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5">
      <c r="A82" s="213"/>
      <c r="B82" s="214"/>
      <c r="C82" s="247" t="s">
        <v>222</v>
      </c>
      <c r="D82" s="216"/>
      <c r="E82" s="217">
        <v>26.315000000000001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117</v>
      </c>
      <c r="AH82" s="205">
        <v>0</v>
      </c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x14ac:dyDescent="0.25">
      <c r="A83" s="219" t="s">
        <v>106</v>
      </c>
      <c r="B83" s="220" t="s">
        <v>69</v>
      </c>
      <c r="C83" s="244" t="s">
        <v>70</v>
      </c>
      <c r="D83" s="221"/>
      <c r="E83" s="222"/>
      <c r="F83" s="223"/>
      <c r="G83" s="223">
        <f>SUMIF(AG84:AG98,"&lt;&gt;NOR",G84:G98)</f>
        <v>0</v>
      </c>
      <c r="H83" s="223"/>
      <c r="I83" s="223">
        <f>SUM(I84:I98)</f>
        <v>0</v>
      </c>
      <c r="J83" s="223"/>
      <c r="K83" s="223">
        <f>SUM(K84:K98)</f>
        <v>0</v>
      </c>
      <c r="L83" s="223"/>
      <c r="M83" s="223">
        <f>SUM(M84:M98)</f>
        <v>0</v>
      </c>
      <c r="N83" s="223"/>
      <c r="O83" s="223">
        <f>SUM(O84:O98)</f>
        <v>0</v>
      </c>
      <c r="P83" s="223"/>
      <c r="Q83" s="223">
        <f>SUM(Q84:Q98)</f>
        <v>0</v>
      </c>
      <c r="R83" s="223"/>
      <c r="S83" s="223"/>
      <c r="T83" s="224"/>
      <c r="U83" s="218"/>
      <c r="V83" s="218">
        <f>SUM(V84:V98)</f>
        <v>104.43</v>
      </c>
      <c r="W83" s="218"/>
      <c r="AG83" t="s">
        <v>107</v>
      </c>
    </row>
    <row r="84" spans="1:60" ht="20.399999999999999" outlineLevel="1" x14ac:dyDescent="0.25">
      <c r="A84" s="225">
        <v>30</v>
      </c>
      <c r="B84" s="226" t="s">
        <v>223</v>
      </c>
      <c r="C84" s="245" t="s">
        <v>224</v>
      </c>
      <c r="D84" s="227" t="s">
        <v>123</v>
      </c>
      <c r="E84" s="228">
        <v>25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15</v>
      </c>
      <c r="M84" s="230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0" t="s">
        <v>175</v>
      </c>
      <c r="S84" s="230" t="s">
        <v>112</v>
      </c>
      <c r="T84" s="231" t="s">
        <v>112</v>
      </c>
      <c r="U84" s="215">
        <v>0.115</v>
      </c>
      <c r="V84" s="215">
        <f>ROUND(E84*U84,2)</f>
        <v>2.88</v>
      </c>
      <c r="W84" s="215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113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ht="21" outlineLevel="1" x14ac:dyDescent="0.25">
      <c r="A85" s="213"/>
      <c r="B85" s="214"/>
      <c r="C85" s="246" t="s">
        <v>225</v>
      </c>
      <c r="D85" s="232"/>
      <c r="E85" s="232"/>
      <c r="F85" s="232"/>
      <c r="G85" s="232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115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40" t="str">
        <f>C85</f>
        <v>krajníků, desek nebo panelů od spojovacího materiálu s odklizením a uložením očištěných hmot a spojovacího materiálu na skládku na vzdálenost do 10 m</v>
      </c>
      <c r="BB85" s="205"/>
      <c r="BC85" s="205"/>
      <c r="BD85" s="205"/>
      <c r="BE85" s="205"/>
      <c r="BF85" s="205"/>
      <c r="BG85" s="205"/>
      <c r="BH85" s="205"/>
    </row>
    <row r="86" spans="1:60" outlineLevel="1" x14ac:dyDescent="0.25">
      <c r="A86" s="213"/>
      <c r="B86" s="214"/>
      <c r="C86" s="247" t="s">
        <v>226</v>
      </c>
      <c r="D86" s="216"/>
      <c r="E86" s="217">
        <v>14</v>
      </c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117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5">
      <c r="A87" s="213"/>
      <c r="B87" s="214"/>
      <c r="C87" s="247" t="s">
        <v>227</v>
      </c>
      <c r="D87" s="216"/>
      <c r="E87" s="217">
        <v>11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117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ht="20.399999999999999" outlineLevel="1" x14ac:dyDescent="0.25">
      <c r="A88" s="225">
        <v>31</v>
      </c>
      <c r="B88" s="226" t="s">
        <v>228</v>
      </c>
      <c r="C88" s="245" t="s">
        <v>229</v>
      </c>
      <c r="D88" s="227" t="s">
        <v>123</v>
      </c>
      <c r="E88" s="228">
        <v>15.5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0" t="s">
        <v>175</v>
      </c>
      <c r="S88" s="230" t="s">
        <v>112</v>
      </c>
      <c r="T88" s="231" t="s">
        <v>112</v>
      </c>
      <c r="U88" s="215">
        <v>0.1</v>
      </c>
      <c r="V88" s="215">
        <f>ROUND(E88*U88,2)</f>
        <v>1.55</v>
      </c>
      <c r="W88" s="215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113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ht="21" outlineLevel="1" x14ac:dyDescent="0.25">
      <c r="A89" s="213"/>
      <c r="B89" s="214"/>
      <c r="C89" s="246" t="s">
        <v>230</v>
      </c>
      <c r="D89" s="232"/>
      <c r="E89" s="232"/>
      <c r="F89" s="232"/>
      <c r="G89" s="232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115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40" t="str">
        <f>C89</f>
        <v>od spojovacího materiálu, s uložením očištěných kostek na skládku, s odklizením odpadových hmot na hromady a s odklizením vybouraných kostek na vzdálenost do 3 m</v>
      </c>
      <c r="BB89" s="205"/>
      <c r="BC89" s="205"/>
      <c r="BD89" s="205"/>
      <c r="BE89" s="205"/>
      <c r="BF89" s="205"/>
      <c r="BG89" s="205"/>
      <c r="BH89" s="205"/>
    </row>
    <row r="90" spans="1:60" outlineLevel="1" x14ac:dyDescent="0.25">
      <c r="A90" s="213"/>
      <c r="B90" s="214"/>
      <c r="C90" s="249" t="s">
        <v>231</v>
      </c>
      <c r="D90" s="241"/>
      <c r="E90" s="241"/>
      <c r="F90" s="241"/>
      <c r="G90" s="241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192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ht="20.399999999999999" outlineLevel="1" x14ac:dyDescent="0.25">
      <c r="A91" s="233">
        <v>32</v>
      </c>
      <c r="B91" s="234" t="s">
        <v>232</v>
      </c>
      <c r="C91" s="248" t="s">
        <v>233</v>
      </c>
      <c r="D91" s="235" t="s">
        <v>123</v>
      </c>
      <c r="E91" s="236">
        <v>10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15</v>
      </c>
      <c r="M91" s="238">
        <f>G91*(1+L91/100)</f>
        <v>0</v>
      </c>
      <c r="N91" s="238">
        <v>0</v>
      </c>
      <c r="O91" s="238">
        <f>ROUND(E91*N91,2)</f>
        <v>0</v>
      </c>
      <c r="P91" s="238">
        <v>0</v>
      </c>
      <c r="Q91" s="238">
        <f>ROUND(E91*P91,2)</f>
        <v>0</v>
      </c>
      <c r="R91" s="238"/>
      <c r="S91" s="238" t="s">
        <v>147</v>
      </c>
      <c r="T91" s="239" t="s">
        <v>148</v>
      </c>
      <c r="U91" s="215">
        <v>0</v>
      </c>
      <c r="V91" s="215">
        <f>ROUND(E91*U91,2)</f>
        <v>0</v>
      </c>
      <c r="W91" s="215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113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5">
      <c r="A92" s="233">
        <v>33</v>
      </c>
      <c r="B92" s="234" t="s">
        <v>234</v>
      </c>
      <c r="C92" s="248" t="s">
        <v>235</v>
      </c>
      <c r="D92" s="235" t="s">
        <v>236</v>
      </c>
      <c r="E92" s="236">
        <v>2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15</v>
      </c>
      <c r="M92" s="238">
        <f>G92*(1+L92/100)</f>
        <v>0</v>
      </c>
      <c r="N92" s="238">
        <v>0</v>
      </c>
      <c r="O92" s="238">
        <f>ROUND(E92*N92,2)</f>
        <v>0</v>
      </c>
      <c r="P92" s="238">
        <v>0</v>
      </c>
      <c r="Q92" s="238">
        <f>ROUND(E92*P92,2)</f>
        <v>0</v>
      </c>
      <c r="R92" s="238"/>
      <c r="S92" s="238" t="s">
        <v>147</v>
      </c>
      <c r="T92" s="239" t="s">
        <v>148</v>
      </c>
      <c r="U92" s="215">
        <v>0</v>
      </c>
      <c r="V92" s="215">
        <f>ROUND(E92*U92,2)</f>
        <v>0</v>
      </c>
      <c r="W92" s="215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113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5">
      <c r="A93" s="233">
        <v>34</v>
      </c>
      <c r="B93" s="234" t="s">
        <v>237</v>
      </c>
      <c r="C93" s="248" t="s">
        <v>238</v>
      </c>
      <c r="D93" s="235" t="s">
        <v>163</v>
      </c>
      <c r="E93" s="236">
        <v>3</v>
      </c>
      <c r="F93" s="237"/>
      <c r="G93" s="238">
        <f>ROUND(E93*F93,2)</f>
        <v>0</v>
      </c>
      <c r="H93" s="237"/>
      <c r="I93" s="238">
        <f>ROUND(E93*H93,2)</f>
        <v>0</v>
      </c>
      <c r="J93" s="237"/>
      <c r="K93" s="238">
        <f>ROUND(E93*J93,2)</f>
        <v>0</v>
      </c>
      <c r="L93" s="238">
        <v>15</v>
      </c>
      <c r="M93" s="238">
        <f>G93*(1+L93/100)</f>
        <v>0</v>
      </c>
      <c r="N93" s="238">
        <v>0</v>
      </c>
      <c r="O93" s="238">
        <f>ROUND(E93*N93,2)</f>
        <v>0</v>
      </c>
      <c r="P93" s="238">
        <v>0</v>
      </c>
      <c r="Q93" s="238">
        <f>ROUND(E93*P93,2)</f>
        <v>0</v>
      </c>
      <c r="R93" s="238"/>
      <c r="S93" s="238" t="s">
        <v>147</v>
      </c>
      <c r="T93" s="239" t="s">
        <v>148</v>
      </c>
      <c r="U93" s="215">
        <v>0</v>
      </c>
      <c r="V93" s="215">
        <f>ROUND(E93*U93,2)</f>
        <v>0</v>
      </c>
      <c r="W93" s="215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113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5">
      <c r="A94" s="233">
        <v>35</v>
      </c>
      <c r="B94" s="234" t="s">
        <v>239</v>
      </c>
      <c r="C94" s="248" t="s">
        <v>240</v>
      </c>
      <c r="D94" s="235" t="s">
        <v>163</v>
      </c>
      <c r="E94" s="236">
        <v>3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15</v>
      </c>
      <c r="M94" s="238">
        <f>G94*(1+L94/100)</f>
        <v>0</v>
      </c>
      <c r="N94" s="238">
        <v>0</v>
      </c>
      <c r="O94" s="238">
        <f>ROUND(E94*N94,2)</f>
        <v>0</v>
      </c>
      <c r="P94" s="238">
        <v>0</v>
      </c>
      <c r="Q94" s="238">
        <f>ROUND(E94*P94,2)</f>
        <v>0</v>
      </c>
      <c r="R94" s="238"/>
      <c r="S94" s="238" t="s">
        <v>147</v>
      </c>
      <c r="T94" s="239" t="s">
        <v>148</v>
      </c>
      <c r="U94" s="215">
        <v>0</v>
      </c>
      <c r="V94" s="215">
        <f>ROUND(E94*U94,2)</f>
        <v>0</v>
      </c>
      <c r="W94" s="215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113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5">
      <c r="A95" s="233">
        <v>36</v>
      </c>
      <c r="B95" s="234" t="s">
        <v>241</v>
      </c>
      <c r="C95" s="248" t="s">
        <v>242</v>
      </c>
      <c r="D95" s="235" t="s">
        <v>163</v>
      </c>
      <c r="E95" s="236">
        <v>3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15</v>
      </c>
      <c r="M95" s="238">
        <f>G95*(1+L95/100)</f>
        <v>0</v>
      </c>
      <c r="N95" s="238">
        <v>0</v>
      </c>
      <c r="O95" s="238">
        <f>ROUND(E95*N95,2)</f>
        <v>0</v>
      </c>
      <c r="P95" s="238">
        <v>0</v>
      </c>
      <c r="Q95" s="238">
        <f>ROUND(E95*P95,2)</f>
        <v>0</v>
      </c>
      <c r="R95" s="238"/>
      <c r="S95" s="238" t="s">
        <v>147</v>
      </c>
      <c r="T95" s="239" t="s">
        <v>148</v>
      </c>
      <c r="U95" s="215">
        <v>0</v>
      </c>
      <c r="V95" s="215">
        <f>ROUND(E95*U95,2)</f>
        <v>0</v>
      </c>
      <c r="W95" s="215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113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5">
      <c r="A96" s="233">
        <v>37</v>
      </c>
      <c r="B96" s="234" t="s">
        <v>243</v>
      </c>
      <c r="C96" s="248" t="s">
        <v>244</v>
      </c>
      <c r="D96" s="235" t="s">
        <v>163</v>
      </c>
      <c r="E96" s="236">
        <v>7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15</v>
      </c>
      <c r="M96" s="238">
        <f>G96*(1+L96/100)</f>
        <v>0</v>
      </c>
      <c r="N96" s="238">
        <v>0</v>
      </c>
      <c r="O96" s="238">
        <f>ROUND(E96*N96,2)</f>
        <v>0</v>
      </c>
      <c r="P96" s="238">
        <v>0</v>
      </c>
      <c r="Q96" s="238">
        <f>ROUND(E96*P96,2)</f>
        <v>0</v>
      </c>
      <c r="R96" s="238"/>
      <c r="S96" s="238" t="s">
        <v>147</v>
      </c>
      <c r="T96" s="239" t="s">
        <v>148</v>
      </c>
      <c r="U96" s="215">
        <v>0</v>
      </c>
      <c r="V96" s="215">
        <f>ROUND(E96*U96,2)</f>
        <v>0</v>
      </c>
      <c r="W96" s="215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113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5">
      <c r="A97" s="233">
        <v>38</v>
      </c>
      <c r="B97" s="234" t="s">
        <v>245</v>
      </c>
      <c r="C97" s="248" t="s">
        <v>246</v>
      </c>
      <c r="D97" s="235" t="s">
        <v>163</v>
      </c>
      <c r="E97" s="236">
        <v>2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15</v>
      </c>
      <c r="M97" s="238">
        <f>G97*(1+L97/100)</f>
        <v>0</v>
      </c>
      <c r="N97" s="238">
        <v>0</v>
      </c>
      <c r="O97" s="238">
        <f>ROUND(E97*N97,2)</f>
        <v>0</v>
      </c>
      <c r="P97" s="238">
        <v>0</v>
      </c>
      <c r="Q97" s="238">
        <f>ROUND(E97*P97,2)</f>
        <v>0</v>
      </c>
      <c r="R97" s="238"/>
      <c r="S97" s="238" t="s">
        <v>147</v>
      </c>
      <c r="T97" s="239" t="s">
        <v>148</v>
      </c>
      <c r="U97" s="215">
        <v>0</v>
      </c>
      <c r="V97" s="215">
        <f>ROUND(E97*U97,2)</f>
        <v>0</v>
      </c>
      <c r="W97" s="215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113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5">
      <c r="A98" s="233">
        <v>39</v>
      </c>
      <c r="B98" s="234" t="s">
        <v>247</v>
      </c>
      <c r="C98" s="248" t="s">
        <v>248</v>
      </c>
      <c r="D98" s="235" t="s">
        <v>249</v>
      </c>
      <c r="E98" s="236">
        <v>100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15</v>
      </c>
      <c r="M98" s="238">
        <f>G98*(1+L98/100)</f>
        <v>0</v>
      </c>
      <c r="N98" s="238">
        <v>0</v>
      </c>
      <c r="O98" s="238">
        <f>ROUND(E98*N98,2)</f>
        <v>0</v>
      </c>
      <c r="P98" s="238">
        <v>0</v>
      </c>
      <c r="Q98" s="238">
        <f>ROUND(E98*P98,2)</f>
        <v>0</v>
      </c>
      <c r="R98" s="238" t="s">
        <v>250</v>
      </c>
      <c r="S98" s="238" t="s">
        <v>112</v>
      </c>
      <c r="T98" s="239" t="s">
        <v>251</v>
      </c>
      <c r="U98" s="215">
        <v>1</v>
      </c>
      <c r="V98" s="215">
        <f>ROUND(E98*U98,2)</f>
        <v>100</v>
      </c>
      <c r="W98" s="215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252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x14ac:dyDescent="0.25">
      <c r="A99" s="219" t="s">
        <v>106</v>
      </c>
      <c r="B99" s="220" t="s">
        <v>71</v>
      </c>
      <c r="C99" s="244" t="s">
        <v>72</v>
      </c>
      <c r="D99" s="221"/>
      <c r="E99" s="222"/>
      <c r="F99" s="223"/>
      <c r="G99" s="223">
        <f>SUMIF(AG100:AG127,"&lt;&gt;NOR",G100:G127)</f>
        <v>0</v>
      </c>
      <c r="H99" s="223"/>
      <c r="I99" s="223">
        <f>SUM(I100:I127)</f>
        <v>0</v>
      </c>
      <c r="J99" s="223"/>
      <c r="K99" s="223">
        <f>SUM(K100:K127)</f>
        <v>0</v>
      </c>
      <c r="L99" s="223"/>
      <c r="M99" s="223">
        <f>SUM(M100:M127)</f>
        <v>0</v>
      </c>
      <c r="N99" s="223"/>
      <c r="O99" s="223">
        <f>SUM(O100:O127)</f>
        <v>0.04</v>
      </c>
      <c r="P99" s="223"/>
      <c r="Q99" s="223">
        <f>SUM(Q100:Q127)</f>
        <v>32.110000000000007</v>
      </c>
      <c r="R99" s="223"/>
      <c r="S99" s="223"/>
      <c r="T99" s="224"/>
      <c r="U99" s="218"/>
      <c r="V99" s="218">
        <f>SUM(V100:V127)</f>
        <v>133.13999999999999</v>
      </c>
      <c r="W99" s="218"/>
      <c r="AG99" t="s">
        <v>107</v>
      </c>
    </row>
    <row r="100" spans="1:60" ht="20.399999999999999" outlineLevel="1" x14ac:dyDescent="0.25">
      <c r="A100" s="225">
        <v>40</v>
      </c>
      <c r="B100" s="226" t="s">
        <v>253</v>
      </c>
      <c r="C100" s="245" t="s">
        <v>254</v>
      </c>
      <c r="D100" s="227" t="s">
        <v>123</v>
      </c>
      <c r="E100" s="228">
        <v>14</v>
      </c>
      <c r="F100" s="229"/>
      <c r="G100" s="230">
        <f>ROUND(E100*F100,2)</f>
        <v>0</v>
      </c>
      <c r="H100" s="229"/>
      <c r="I100" s="230">
        <f>ROUND(E100*H100,2)</f>
        <v>0</v>
      </c>
      <c r="J100" s="229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0.13800000000000001</v>
      </c>
      <c r="Q100" s="230">
        <f>ROUND(E100*P100,2)</f>
        <v>1.93</v>
      </c>
      <c r="R100" s="230" t="s">
        <v>175</v>
      </c>
      <c r="S100" s="230" t="s">
        <v>112</v>
      </c>
      <c r="T100" s="231" t="s">
        <v>112</v>
      </c>
      <c r="U100" s="215">
        <v>0.16</v>
      </c>
      <c r="V100" s="215">
        <f>ROUND(E100*U100,2)</f>
        <v>2.2400000000000002</v>
      </c>
      <c r="W100" s="21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113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5">
      <c r="A101" s="213"/>
      <c r="B101" s="214"/>
      <c r="C101" s="246" t="s">
        <v>255</v>
      </c>
      <c r="D101" s="232"/>
      <c r="E101" s="232"/>
      <c r="F101" s="232"/>
      <c r="G101" s="232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115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5">
      <c r="A102" s="213"/>
      <c r="B102" s="214"/>
      <c r="C102" s="247" t="s">
        <v>184</v>
      </c>
      <c r="D102" s="216"/>
      <c r="E102" s="217">
        <v>14</v>
      </c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117</v>
      </c>
      <c r="AH102" s="205">
        <v>0</v>
      </c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ht="20.399999999999999" outlineLevel="1" x14ac:dyDescent="0.25">
      <c r="A103" s="225">
        <v>41</v>
      </c>
      <c r="B103" s="226" t="s">
        <v>256</v>
      </c>
      <c r="C103" s="245" t="s">
        <v>257</v>
      </c>
      <c r="D103" s="227" t="s">
        <v>123</v>
      </c>
      <c r="E103" s="228">
        <v>15.5</v>
      </c>
      <c r="F103" s="229"/>
      <c r="G103" s="230">
        <f>ROUND(E103*F103,2)</f>
        <v>0</v>
      </c>
      <c r="H103" s="229"/>
      <c r="I103" s="230">
        <f>ROUND(E103*H103,2)</f>
        <v>0</v>
      </c>
      <c r="J103" s="229"/>
      <c r="K103" s="230">
        <f>ROUND(E103*J103,2)</f>
        <v>0</v>
      </c>
      <c r="L103" s="230">
        <v>15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0.22500000000000001</v>
      </c>
      <c r="Q103" s="230">
        <f>ROUND(E103*P103,2)</f>
        <v>3.49</v>
      </c>
      <c r="R103" s="230" t="s">
        <v>175</v>
      </c>
      <c r="S103" s="230" t="s">
        <v>112</v>
      </c>
      <c r="T103" s="231" t="s">
        <v>112</v>
      </c>
      <c r="U103" s="215">
        <v>0.14199999999999999</v>
      </c>
      <c r="V103" s="215">
        <f>ROUND(E103*U103,2)</f>
        <v>2.2000000000000002</v>
      </c>
      <c r="W103" s="21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113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5">
      <c r="A104" s="213"/>
      <c r="B104" s="214"/>
      <c r="C104" s="246" t="s">
        <v>255</v>
      </c>
      <c r="D104" s="232"/>
      <c r="E104" s="232"/>
      <c r="F104" s="232"/>
      <c r="G104" s="232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115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5">
      <c r="A105" s="225">
        <v>42</v>
      </c>
      <c r="B105" s="226" t="s">
        <v>258</v>
      </c>
      <c r="C105" s="245" t="s">
        <v>259</v>
      </c>
      <c r="D105" s="227" t="s">
        <v>156</v>
      </c>
      <c r="E105" s="228">
        <v>3</v>
      </c>
      <c r="F105" s="229"/>
      <c r="G105" s="230">
        <f>ROUND(E105*F105,2)</f>
        <v>0</v>
      </c>
      <c r="H105" s="229"/>
      <c r="I105" s="230">
        <f>ROUND(E105*H105,2)</f>
        <v>0</v>
      </c>
      <c r="J105" s="229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0.22</v>
      </c>
      <c r="Q105" s="230">
        <f>ROUND(E105*P105,2)</f>
        <v>0.66</v>
      </c>
      <c r="R105" s="230" t="s">
        <v>175</v>
      </c>
      <c r="S105" s="230" t="s">
        <v>112</v>
      </c>
      <c r="T105" s="231" t="s">
        <v>112</v>
      </c>
      <c r="U105" s="215">
        <v>0.14299999999999999</v>
      </c>
      <c r="V105" s="215">
        <f>ROUND(E105*U105,2)</f>
        <v>0.43</v>
      </c>
      <c r="W105" s="21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113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5">
      <c r="A106" s="213"/>
      <c r="B106" s="214"/>
      <c r="C106" s="246" t="s">
        <v>260</v>
      </c>
      <c r="D106" s="232"/>
      <c r="E106" s="232"/>
      <c r="F106" s="232"/>
      <c r="G106" s="232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115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ht="20.399999999999999" outlineLevel="1" x14ac:dyDescent="0.25">
      <c r="A107" s="225">
        <v>43</v>
      </c>
      <c r="B107" s="226" t="s">
        <v>261</v>
      </c>
      <c r="C107" s="245" t="s">
        <v>262</v>
      </c>
      <c r="D107" s="227" t="s">
        <v>123</v>
      </c>
      <c r="E107" s="228">
        <v>67.14</v>
      </c>
      <c r="F107" s="229"/>
      <c r="G107" s="230">
        <f>ROUND(E107*F107,2)</f>
        <v>0</v>
      </c>
      <c r="H107" s="229"/>
      <c r="I107" s="230">
        <f>ROUND(E107*H107,2)</f>
        <v>0</v>
      </c>
      <c r="J107" s="229"/>
      <c r="K107" s="230">
        <f>ROUND(E107*J107,2)</f>
        <v>0</v>
      </c>
      <c r="L107" s="230">
        <v>15</v>
      </c>
      <c r="M107" s="230">
        <f>G107*(1+L107/100)</f>
        <v>0</v>
      </c>
      <c r="N107" s="230">
        <v>6.7000000000000002E-4</v>
      </c>
      <c r="O107" s="230">
        <f>ROUND(E107*N107,2)</f>
        <v>0.04</v>
      </c>
      <c r="P107" s="230">
        <v>0.26100000000000001</v>
      </c>
      <c r="Q107" s="230">
        <f>ROUND(E107*P107,2)</f>
        <v>17.52</v>
      </c>
      <c r="R107" s="230" t="s">
        <v>263</v>
      </c>
      <c r="S107" s="230" t="s">
        <v>264</v>
      </c>
      <c r="T107" s="231" t="s">
        <v>264</v>
      </c>
      <c r="U107" s="215">
        <v>0.25800000000000001</v>
      </c>
      <c r="V107" s="215">
        <f>ROUND(E107*U107,2)</f>
        <v>17.32</v>
      </c>
      <c r="W107" s="215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113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ht="21" outlineLevel="1" x14ac:dyDescent="0.25">
      <c r="A108" s="213"/>
      <c r="B108" s="214"/>
      <c r="C108" s="246" t="s">
        <v>265</v>
      </c>
      <c r="D108" s="232"/>
      <c r="E108" s="232"/>
      <c r="F108" s="232"/>
      <c r="G108" s="232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115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40" t="str">
        <f>C108</f>
        <v>nebo vybourání otvorů průřezové plochy přes 4 m2 v příčkách, včetně pomocného lešení o výšce podlahy do 1900 mm a pro zatížení do 1,5 kPa  (150 kg/m2),</v>
      </c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5">
      <c r="A109" s="213"/>
      <c r="B109" s="214"/>
      <c r="C109" s="249" t="s">
        <v>266</v>
      </c>
      <c r="D109" s="241"/>
      <c r="E109" s="241"/>
      <c r="F109" s="241"/>
      <c r="G109" s="241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192</v>
      </c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5">
      <c r="A110" s="213"/>
      <c r="B110" s="214"/>
      <c r="C110" s="247" t="s">
        <v>267</v>
      </c>
      <c r="D110" s="216"/>
      <c r="E110" s="217">
        <v>36</v>
      </c>
      <c r="F110" s="215"/>
      <c r="G110" s="215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1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117</v>
      </c>
      <c r="AH110" s="205">
        <v>0</v>
      </c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5">
      <c r="A111" s="213"/>
      <c r="B111" s="214"/>
      <c r="C111" s="247" t="s">
        <v>268</v>
      </c>
      <c r="D111" s="216"/>
      <c r="E111" s="217">
        <v>31.14</v>
      </c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117</v>
      </c>
      <c r="AH111" s="205">
        <v>0</v>
      </c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ht="30.6" outlineLevel="1" x14ac:dyDescent="0.25">
      <c r="A112" s="225">
        <v>44</v>
      </c>
      <c r="B112" s="226" t="s">
        <v>269</v>
      </c>
      <c r="C112" s="245" t="s">
        <v>270</v>
      </c>
      <c r="D112" s="227" t="s">
        <v>123</v>
      </c>
      <c r="E112" s="228">
        <v>26.315000000000001</v>
      </c>
      <c r="F112" s="229"/>
      <c r="G112" s="230">
        <f>ROUND(E112*F112,2)</f>
        <v>0</v>
      </c>
      <c r="H112" s="229"/>
      <c r="I112" s="230">
        <f>ROUND(E112*H112,2)</f>
        <v>0</v>
      </c>
      <c r="J112" s="229"/>
      <c r="K112" s="230">
        <f>ROUND(E112*J112,2)</f>
        <v>0</v>
      </c>
      <c r="L112" s="230">
        <v>15</v>
      </c>
      <c r="M112" s="230">
        <f>G112*(1+L112/100)</f>
        <v>0</v>
      </c>
      <c r="N112" s="230">
        <v>0</v>
      </c>
      <c r="O112" s="230">
        <f>ROUND(E112*N112,2)</f>
        <v>0</v>
      </c>
      <c r="P112" s="230">
        <v>5.8999999999999997E-2</v>
      </c>
      <c r="Q112" s="230">
        <f>ROUND(E112*P112,2)</f>
        <v>1.55</v>
      </c>
      <c r="R112" s="230" t="s">
        <v>263</v>
      </c>
      <c r="S112" s="230" t="s">
        <v>112</v>
      </c>
      <c r="T112" s="231" t="s">
        <v>112</v>
      </c>
      <c r="U112" s="215">
        <v>0.2</v>
      </c>
      <c r="V112" s="215">
        <f>ROUND(E112*U112,2)</f>
        <v>5.26</v>
      </c>
      <c r="W112" s="21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113</v>
      </c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5">
      <c r="A113" s="213"/>
      <c r="B113" s="214"/>
      <c r="C113" s="250" t="s">
        <v>271</v>
      </c>
      <c r="D113" s="242"/>
      <c r="E113" s="242"/>
      <c r="F113" s="242"/>
      <c r="G113" s="242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192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5">
      <c r="A114" s="213"/>
      <c r="B114" s="214"/>
      <c r="C114" s="247" t="s">
        <v>222</v>
      </c>
      <c r="D114" s="216"/>
      <c r="E114" s="217">
        <v>26.315000000000001</v>
      </c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117</v>
      </c>
      <c r="AH114" s="205">
        <v>0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ht="30.6" outlineLevel="1" x14ac:dyDescent="0.25">
      <c r="A115" s="225">
        <v>45</v>
      </c>
      <c r="B115" s="226" t="s">
        <v>269</v>
      </c>
      <c r="C115" s="245" t="s">
        <v>270</v>
      </c>
      <c r="D115" s="227" t="s">
        <v>123</v>
      </c>
      <c r="E115" s="228">
        <v>67.14</v>
      </c>
      <c r="F115" s="229"/>
      <c r="G115" s="230">
        <f>ROUND(E115*F115,2)</f>
        <v>0</v>
      </c>
      <c r="H115" s="229"/>
      <c r="I115" s="230">
        <f>ROUND(E115*H115,2)</f>
        <v>0</v>
      </c>
      <c r="J115" s="229"/>
      <c r="K115" s="230">
        <f>ROUND(E115*J115,2)</f>
        <v>0</v>
      </c>
      <c r="L115" s="230">
        <v>15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5.8999999999999997E-2</v>
      </c>
      <c r="Q115" s="230">
        <f>ROUND(E115*P115,2)</f>
        <v>3.96</v>
      </c>
      <c r="R115" s="230" t="s">
        <v>263</v>
      </c>
      <c r="S115" s="230" t="s">
        <v>112</v>
      </c>
      <c r="T115" s="231" t="s">
        <v>112</v>
      </c>
      <c r="U115" s="215">
        <v>0.2</v>
      </c>
      <c r="V115" s="215">
        <f>ROUND(E115*U115,2)</f>
        <v>13.43</v>
      </c>
      <c r="W115" s="21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113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5">
      <c r="A116" s="213"/>
      <c r="B116" s="214"/>
      <c r="C116" s="247" t="s">
        <v>213</v>
      </c>
      <c r="D116" s="216"/>
      <c r="E116" s="217">
        <v>67.14</v>
      </c>
      <c r="F116" s="215"/>
      <c r="G116" s="215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15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117</v>
      </c>
      <c r="AH116" s="205">
        <v>5</v>
      </c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5">
      <c r="A117" s="225">
        <v>46</v>
      </c>
      <c r="B117" s="226" t="s">
        <v>272</v>
      </c>
      <c r="C117" s="245" t="s">
        <v>273</v>
      </c>
      <c r="D117" s="227" t="s">
        <v>123</v>
      </c>
      <c r="E117" s="228">
        <v>67.14</v>
      </c>
      <c r="F117" s="229"/>
      <c r="G117" s="230">
        <f>ROUND(E117*F117,2)</f>
        <v>0</v>
      </c>
      <c r="H117" s="229"/>
      <c r="I117" s="230">
        <f>ROUND(E117*H117,2)</f>
        <v>0</v>
      </c>
      <c r="J117" s="229"/>
      <c r="K117" s="230">
        <f>ROUND(E117*J117,2)</f>
        <v>0</v>
      </c>
      <c r="L117" s="230">
        <v>15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5.2399999999999999E-3</v>
      </c>
      <c r="Q117" s="230">
        <f>ROUND(E117*P117,2)</f>
        <v>0.35</v>
      </c>
      <c r="R117" s="230" t="s">
        <v>274</v>
      </c>
      <c r="S117" s="230" t="s">
        <v>112</v>
      </c>
      <c r="T117" s="231" t="s">
        <v>112</v>
      </c>
      <c r="U117" s="215">
        <v>4.2000000000000003E-2</v>
      </c>
      <c r="V117" s="215">
        <f>ROUND(E117*U117,2)</f>
        <v>2.82</v>
      </c>
      <c r="W117" s="21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113</v>
      </c>
      <c r="AH117" s="205"/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5">
      <c r="A118" s="213"/>
      <c r="B118" s="214"/>
      <c r="C118" s="247" t="s">
        <v>275</v>
      </c>
      <c r="D118" s="216"/>
      <c r="E118" s="217">
        <v>67.14</v>
      </c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117</v>
      </c>
      <c r="AH118" s="205">
        <v>5</v>
      </c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5">
      <c r="A119" s="233">
        <v>47</v>
      </c>
      <c r="B119" s="234" t="s">
        <v>276</v>
      </c>
      <c r="C119" s="248" t="s">
        <v>277</v>
      </c>
      <c r="D119" s="235" t="s">
        <v>163</v>
      </c>
      <c r="E119" s="236">
        <v>5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15</v>
      </c>
      <c r="M119" s="238">
        <f>G119*(1+L119/100)</f>
        <v>0</v>
      </c>
      <c r="N119" s="238">
        <v>0</v>
      </c>
      <c r="O119" s="238">
        <f>ROUND(E119*N119,2)</f>
        <v>0</v>
      </c>
      <c r="P119" s="238">
        <v>1E-3</v>
      </c>
      <c r="Q119" s="238">
        <f>ROUND(E119*P119,2)</f>
        <v>0.01</v>
      </c>
      <c r="R119" s="238"/>
      <c r="S119" s="238" t="s">
        <v>147</v>
      </c>
      <c r="T119" s="239" t="s">
        <v>148</v>
      </c>
      <c r="U119" s="215">
        <v>0</v>
      </c>
      <c r="V119" s="215">
        <f>ROUND(E119*U119,2)</f>
        <v>0</v>
      </c>
      <c r="W119" s="215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113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5">
      <c r="A120" s="233">
        <v>48</v>
      </c>
      <c r="B120" s="234" t="s">
        <v>278</v>
      </c>
      <c r="C120" s="248" t="s">
        <v>279</v>
      </c>
      <c r="D120" s="235" t="s">
        <v>156</v>
      </c>
      <c r="E120" s="236">
        <v>22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15</v>
      </c>
      <c r="M120" s="238">
        <f>G120*(1+L120/100)</f>
        <v>0</v>
      </c>
      <c r="N120" s="238">
        <v>0</v>
      </c>
      <c r="O120" s="238">
        <f>ROUND(E120*N120,2)</f>
        <v>0</v>
      </c>
      <c r="P120" s="238">
        <v>0.12</v>
      </c>
      <c r="Q120" s="238">
        <f>ROUND(E120*P120,2)</f>
        <v>2.64</v>
      </c>
      <c r="R120" s="238"/>
      <c r="S120" s="238" t="s">
        <v>147</v>
      </c>
      <c r="T120" s="239" t="s">
        <v>148</v>
      </c>
      <c r="U120" s="215">
        <v>0</v>
      </c>
      <c r="V120" s="215">
        <f>ROUND(E120*U120,2)</f>
        <v>0</v>
      </c>
      <c r="W120" s="215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113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5">
      <c r="A121" s="233">
        <v>49</v>
      </c>
      <c r="B121" s="234" t="s">
        <v>280</v>
      </c>
      <c r="C121" s="248" t="s">
        <v>281</v>
      </c>
      <c r="D121" s="235" t="s">
        <v>143</v>
      </c>
      <c r="E121" s="236">
        <v>32.113700000000001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15</v>
      </c>
      <c r="M121" s="238">
        <f>G121*(1+L121/100)</f>
        <v>0</v>
      </c>
      <c r="N121" s="238">
        <v>0</v>
      </c>
      <c r="O121" s="238">
        <f>ROUND(E121*N121,2)</f>
        <v>0</v>
      </c>
      <c r="P121" s="238">
        <v>0</v>
      </c>
      <c r="Q121" s="238">
        <f>ROUND(E121*P121,2)</f>
        <v>0</v>
      </c>
      <c r="R121" s="238" t="s">
        <v>263</v>
      </c>
      <c r="S121" s="238" t="s">
        <v>112</v>
      </c>
      <c r="T121" s="239" t="s">
        <v>112</v>
      </c>
      <c r="U121" s="215">
        <v>0.93300000000000005</v>
      </c>
      <c r="V121" s="215">
        <f>ROUND(E121*U121,2)</f>
        <v>29.96</v>
      </c>
      <c r="W121" s="215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282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5">
      <c r="A122" s="225">
        <v>50</v>
      </c>
      <c r="B122" s="226" t="s">
        <v>283</v>
      </c>
      <c r="C122" s="245" t="s">
        <v>284</v>
      </c>
      <c r="D122" s="227" t="s">
        <v>143</v>
      </c>
      <c r="E122" s="228">
        <v>32.113700000000001</v>
      </c>
      <c r="F122" s="229"/>
      <c r="G122" s="230">
        <f>ROUND(E122*F122,2)</f>
        <v>0</v>
      </c>
      <c r="H122" s="229"/>
      <c r="I122" s="230">
        <f>ROUND(E122*H122,2)</f>
        <v>0</v>
      </c>
      <c r="J122" s="229"/>
      <c r="K122" s="230">
        <f>ROUND(E122*J122,2)</f>
        <v>0</v>
      </c>
      <c r="L122" s="230">
        <v>15</v>
      </c>
      <c r="M122" s="230">
        <f>G122*(1+L122/100)</f>
        <v>0</v>
      </c>
      <c r="N122" s="230">
        <v>0</v>
      </c>
      <c r="O122" s="230">
        <f>ROUND(E122*N122,2)</f>
        <v>0</v>
      </c>
      <c r="P122" s="230">
        <v>0</v>
      </c>
      <c r="Q122" s="230">
        <f>ROUND(E122*P122,2)</f>
        <v>0</v>
      </c>
      <c r="R122" s="230" t="s">
        <v>263</v>
      </c>
      <c r="S122" s="230" t="s">
        <v>112</v>
      </c>
      <c r="T122" s="231" t="s">
        <v>112</v>
      </c>
      <c r="U122" s="215">
        <v>0.49</v>
      </c>
      <c r="V122" s="215">
        <f>ROUND(E122*U122,2)</f>
        <v>15.74</v>
      </c>
      <c r="W122" s="215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282</v>
      </c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5">
      <c r="A123" s="213"/>
      <c r="B123" s="214"/>
      <c r="C123" s="250" t="s">
        <v>285</v>
      </c>
      <c r="D123" s="242"/>
      <c r="E123" s="242"/>
      <c r="F123" s="242"/>
      <c r="G123" s="242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192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5">
      <c r="A124" s="233">
        <v>51</v>
      </c>
      <c r="B124" s="234" t="s">
        <v>286</v>
      </c>
      <c r="C124" s="248" t="s">
        <v>287</v>
      </c>
      <c r="D124" s="235" t="s">
        <v>143</v>
      </c>
      <c r="E124" s="236">
        <v>289.02328999999997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15</v>
      </c>
      <c r="M124" s="238">
        <f>G124*(1+L124/100)</f>
        <v>0</v>
      </c>
      <c r="N124" s="238">
        <v>0</v>
      </c>
      <c r="O124" s="238">
        <f>ROUND(E124*N124,2)</f>
        <v>0</v>
      </c>
      <c r="P124" s="238">
        <v>0</v>
      </c>
      <c r="Q124" s="238">
        <f>ROUND(E124*P124,2)</f>
        <v>0</v>
      </c>
      <c r="R124" s="238" t="s">
        <v>263</v>
      </c>
      <c r="S124" s="238" t="s">
        <v>112</v>
      </c>
      <c r="T124" s="239" t="s">
        <v>112</v>
      </c>
      <c r="U124" s="215">
        <v>0</v>
      </c>
      <c r="V124" s="215">
        <f>ROUND(E124*U124,2)</f>
        <v>0</v>
      </c>
      <c r="W124" s="215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282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5">
      <c r="A125" s="233">
        <v>52</v>
      </c>
      <c r="B125" s="234" t="s">
        <v>288</v>
      </c>
      <c r="C125" s="248" t="s">
        <v>289</v>
      </c>
      <c r="D125" s="235" t="s">
        <v>143</v>
      </c>
      <c r="E125" s="236">
        <v>32.113700000000001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15</v>
      </c>
      <c r="M125" s="238">
        <f>G125*(1+L125/100)</f>
        <v>0</v>
      </c>
      <c r="N125" s="238">
        <v>0</v>
      </c>
      <c r="O125" s="238">
        <f>ROUND(E125*N125,2)</f>
        <v>0</v>
      </c>
      <c r="P125" s="238">
        <v>0</v>
      </c>
      <c r="Q125" s="238">
        <f>ROUND(E125*P125,2)</f>
        <v>0</v>
      </c>
      <c r="R125" s="238" t="s">
        <v>263</v>
      </c>
      <c r="S125" s="238" t="s">
        <v>112</v>
      </c>
      <c r="T125" s="239" t="s">
        <v>112</v>
      </c>
      <c r="U125" s="215">
        <v>0.94199999999999995</v>
      </c>
      <c r="V125" s="215">
        <f>ROUND(E125*U125,2)</f>
        <v>30.25</v>
      </c>
      <c r="W125" s="215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282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5">
      <c r="A126" s="233">
        <v>53</v>
      </c>
      <c r="B126" s="234" t="s">
        <v>290</v>
      </c>
      <c r="C126" s="248" t="s">
        <v>291</v>
      </c>
      <c r="D126" s="235" t="s">
        <v>143</v>
      </c>
      <c r="E126" s="236">
        <v>128.45479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15</v>
      </c>
      <c r="M126" s="238">
        <f>G126*(1+L126/100)</f>
        <v>0</v>
      </c>
      <c r="N126" s="238">
        <v>0</v>
      </c>
      <c r="O126" s="238">
        <f>ROUND(E126*N126,2)</f>
        <v>0</v>
      </c>
      <c r="P126" s="238">
        <v>0</v>
      </c>
      <c r="Q126" s="238">
        <f>ROUND(E126*P126,2)</f>
        <v>0</v>
      </c>
      <c r="R126" s="238" t="s">
        <v>263</v>
      </c>
      <c r="S126" s="238" t="s">
        <v>112</v>
      </c>
      <c r="T126" s="239" t="s">
        <v>112</v>
      </c>
      <c r="U126" s="215">
        <v>0.105</v>
      </c>
      <c r="V126" s="215">
        <f>ROUND(E126*U126,2)</f>
        <v>13.49</v>
      </c>
      <c r="W126" s="215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282</v>
      </c>
      <c r="AH126" s="205"/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5">
      <c r="A127" s="233">
        <v>54</v>
      </c>
      <c r="B127" s="234" t="s">
        <v>292</v>
      </c>
      <c r="C127" s="248" t="s">
        <v>293</v>
      </c>
      <c r="D127" s="235" t="s">
        <v>143</v>
      </c>
      <c r="E127" s="236">
        <v>32.113700000000001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15</v>
      </c>
      <c r="M127" s="238">
        <f>G127*(1+L127/100)</f>
        <v>0</v>
      </c>
      <c r="N127" s="238">
        <v>0</v>
      </c>
      <c r="O127" s="238">
        <f>ROUND(E127*N127,2)</f>
        <v>0</v>
      </c>
      <c r="P127" s="238">
        <v>0</v>
      </c>
      <c r="Q127" s="238">
        <f>ROUND(E127*P127,2)</f>
        <v>0</v>
      </c>
      <c r="R127" s="238" t="s">
        <v>263</v>
      </c>
      <c r="S127" s="238" t="s">
        <v>112</v>
      </c>
      <c r="T127" s="239" t="s">
        <v>264</v>
      </c>
      <c r="U127" s="215">
        <v>0</v>
      </c>
      <c r="V127" s="215">
        <f>ROUND(E127*U127,2)</f>
        <v>0</v>
      </c>
      <c r="W127" s="215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282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x14ac:dyDescent="0.25">
      <c r="A128" s="219" t="s">
        <v>106</v>
      </c>
      <c r="B128" s="220" t="s">
        <v>73</v>
      </c>
      <c r="C128" s="244" t="s">
        <v>74</v>
      </c>
      <c r="D128" s="221"/>
      <c r="E128" s="222"/>
      <c r="F128" s="223"/>
      <c r="G128" s="223">
        <f>SUMIF(AG129:AG130,"&lt;&gt;NOR",G129:G130)</f>
        <v>0</v>
      </c>
      <c r="H128" s="223"/>
      <c r="I128" s="223">
        <f>SUM(I129:I130)</f>
        <v>0</v>
      </c>
      <c r="J128" s="223"/>
      <c r="K128" s="223">
        <f>SUM(K129:K130)</f>
        <v>0</v>
      </c>
      <c r="L128" s="223"/>
      <c r="M128" s="223">
        <f>SUM(M129:M130)</f>
        <v>0</v>
      </c>
      <c r="N128" s="223"/>
      <c r="O128" s="223">
        <f>SUM(O129:O130)</f>
        <v>0</v>
      </c>
      <c r="P128" s="223"/>
      <c r="Q128" s="223">
        <f>SUM(Q129:Q130)</f>
        <v>0</v>
      </c>
      <c r="R128" s="223"/>
      <c r="S128" s="223"/>
      <c r="T128" s="224"/>
      <c r="U128" s="218"/>
      <c r="V128" s="218">
        <f>SUM(V129:V130)</f>
        <v>61.05</v>
      </c>
      <c r="W128" s="218"/>
      <c r="AG128" t="s">
        <v>107</v>
      </c>
    </row>
    <row r="129" spans="1:60" ht="30.6" outlineLevel="1" x14ac:dyDescent="0.25">
      <c r="A129" s="225">
        <v>55</v>
      </c>
      <c r="B129" s="226" t="s">
        <v>294</v>
      </c>
      <c r="C129" s="245" t="s">
        <v>295</v>
      </c>
      <c r="D129" s="227" t="s">
        <v>143</v>
      </c>
      <c r="E129" s="228">
        <v>65.054000000000002</v>
      </c>
      <c r="F129" s="229"/>
      <c r="G129" s="230">
        <f>ROUND(E129*F129,2)</f>
        <v>0</v>
      </c>
      <c r="H129" s="229"/>
      <c r="I129" s="230">
        <f>ROUND(E129*H129,2)</f>
        <v>0</v>
      </c>
      <c r="J129" s="229"/>
      <c r="K129" s="230">
        <f>ROUND(E129*J129,2)</f>
        <v>0</v>
      </c>
      <c r="L129" s="230">
        <v>15</v>
      </c>
      <c r="M129" s="230">
        <f>G129*(1+L129/100)</f>
        <v>0</v>
      </c>
      <c r="N129" s="230">
        <v>0</v>
      </c>
      <c r="O129" s="230">
        <f>ROUND(E129*N129,2)</f>
        <v>0</v>
      </c>
      <c r="P129" s="230">
        <v>0</v>
      </c>
      <c r="Q129" s="230">
        <f>ROUND(E129*P129,2)</f>
        <v>0</v>
      </c>
      <c r="R129" s="230" t="s">
        <v>296</v>
      </c>
      <c r="S129" s="230" t="s">
        <v>112</v>
      </c>
      <c r="T129" s="231" t="s">
        <v>112</v>
      </c>
      <c r="U129" s="215">
        <v>0.9385</v>
      </c>
      <c r="V129" s="215">
        <f>ROUND(E129*U129,2)</f>
        <v>61.05</v>
      </c>
      <c r="W129" s="215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297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5">
      <c r="A130" s="213"/>
      <c r="B130" s="214"/>
      <c r="C130" s="246" t="s">
        <v>298</v>
      </c>
      <c r="D130" s="232"/>
      <c r="E130" s="232"/>
      <c r="F130" s="232"/>
      <c r="G130" s="232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115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x14ac:dyDescent="0.25">
      <c r="A131" s="219" t="s">
        <v>106</v>
      </c>
      <c r="B131" s="220" t="s">
        <v>75</v>
      </c>
      <c r="C131" s="244" t="s">
        <v>76</v>
      </c>
      <c r="D131" s="221"/>
      <c r="E131" s="222"/>
      <c r="F131" s="223"/>
      <c r="G131" s="223">
        <f>SUMIF(AG132:AG145,"&lt;&gt;NOR",G132:G145)</f>
        <v>0</v>
      </c>
      <c r="H131" s="223"/>
      <c r="I131" s="223">
        <f>SUM(I132:I145)</f>
        <v>0</v>
      </c>
      <c r="J131" s="223"/>
      <c r="K131" s="223">
        <f>SUM(K132:K145)</f>
        <v>0</v>
      </c>
      <c r="L131" s="223"/>
      <c r="M131" s="223">
        <f>SUM(M132:M145)</f>
        <v>0</v>
      </c>
      <c r="N131" s="223"/>
      <c r="O131" s="223">
        <f>SUM(O132:O145)</f>
        <v>1.04</v>
      </c>
      <c r="P131" s="223"/>
      <c r="Q131" s="223">
        <f>SUM(Q132:Q145)</f>
        <v>0</v>
      </c>
      <c r="R131" s="223"/>
      <c r="S131" s="223"/>
      <c r="T131" s="224"/>
      <c r="U131" s="218"/>
      <c r="V131" s="218">
        <f>SUM(V132:V145)</f>
        <v>64.710000000000008</v>
      </c>
      <c r="W131" s="218"/>
      <c r="AG131" t="s">
        <v>107</v>
      </c>
    </row>
    <row r="132" spans="1:60" ht="30.6" outlineLevel="1" x14ac:dyDescent="0.25">
      <c r="A132" s="225">
        <v>56</v>
      </c>
      <c r="B132" s="226" t="s">
        <v>299</v>
      </c>
      <c r="C132" s="245" t="s">
        <v>300</v>
      </c>
      <c r="D132" s="227" t="s">
        <v>123</v>
      </c>
      <c r="E132" s="228">
        <v>79.53</v>
      </c>
      <c r="F132" s="229"/>
      <c r="G132" s="230">
        <f>ROUND(E132*F132,2)</f>
        <v>0</v>
      </c>
      <c r="H132" s="229"/>
      <c r="I132" s="230">
        <f>ROUND(E132*H132,2)</f>
        <v>0</v>
      </c>
      <c r="J132" s="229"/>
      <c r="K132" s="230">
        <f>ROUND(E132*J132,2)</f>
        <v>0</v>
      </c>
      <c r="L132" s="230">
        <v>15</v>
      </c>
      <c r="M132" s="230">
        <f>G132*(1+L132/100)</f>
        <v>0</v>
      </c>
      <c r="N132" s="230">
        <v>1.7000000000000001E-4</v>
      </c>
      <c r="O132" s="230">
        <f>ROUND(E132*N132,2)</f>
        <v>0.01</v>
      </c>
      <c r="P132" s="230">
        <v>0</v>
      </c>
      <c r="Q132" s="230">
        <f>ROUND(E132*P132,2)</f>
        <v>0</v>
      </c>
      <c r="R132" s="230" t="s">
        <v>274</v>
      </c>
      <c r="S132" s="230" t="s">
        <v>112</v>
      </c>
      <c r="T132" s="231" t="s">
        <v>112</v>
      </c>
      <c r="U132" s="215">
        <v>4.9000000000000002E-2</v>
      </c>
      <c r="V132" s="215">
        <f>ROUND(E132*U132,2)</f>
        <v>3.9</v>
      </c>
      <c r="W132" s="215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113</v>
      </c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5">
      <c r="A133" s="213"/>
      <c r="B133" s="214"/>
      <c r="C133" s="247" t="s">
        <v>216</v>
      </c>
      <c r="D133" s="216"/>
      <c r="E133" s="217">
        <v>79.53</v>
      </c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117</v>
      </c>
      <c r="AH133" s="205">
        <v>0</v>
      </c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ht="20.399999999999999" outlineLevel="1" x14ac:dyDescent="0.25">
      <c r="A134" s="225">
        <v>57</v>
      </c>
      <c r="B134" s="226" t="s">
        <v>301</v>
      </c>
      <c r="C134" s="245" t="s">
        <v>302</v>
      </c>
      <c r="D134" s="227" t="s">
        <v>123</v>
      </c>
      <c r="E134" s="228">
        <v>159.06</v>
      </c>
      <c r="F134" s="229"/>
      <c r="G134" s="230">
        <f>ROUND(E134*F134,2)</f>
        <v>0</v>
      </c>
      <c r="H134" s="229"/>
      <c r="I134" s="230">
        <f>ROUND(E134*H134,2)</f>
        <v>0</v>
      </c>
      <c r="J134" s="229"/>
      <c r="K134" s="230">
        <f>ROUND(E134*J134,2)</f>
        <v>0</v>
      </c>
      <c r="L134" s="230">
        <v>15</v>
      </c>
      <c r="M134" s="230">
        <f>G134*(1+L134/100)</f>
        <v>0</v>
      </c>
      <c r="N134" s="230">
        <v>5.8E-4</v>
      </c>
      <c r="O134" s="230">
        <f>ROUND(E134*N134,2)</f>
        <v>0.09</v>
      </c>
      <c r="P134" s="230">
        <v>0</v>
      </c>
      <c r="Q134" s="230">
        <f>ROUND(E134*P134,2)</f>
        <v>0</v>
      </c>
      <c r="R134" s="230" t="s">
        <v>274</v>
      </c>
      <c r="S134" s="230" t="s">
        <v>112</v>
      </c>
      <c r="T134" s="231" t="s">
        <v>112</v>
      </c>
      <c r="U134" s="215">
        <v>0.26600000000000001</v>
      </c>
      <c r="V134" s="215">
        <f>ROUND(E134*U134,2)</f>
        <v>42.31</v>
      </c>
      <c r="W134" s="215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113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5">
      <c r="A135" s="213"/>
      <c r="B135" s="214"/>
      <c r="C135" s="247" t="s">
        <v>303</v>
      </c>
      <c r="D135" s="216"/>
      <c r="E135" s="217">
        <v>159.06</v>
      </c>
      <c r="F135" s="215"/>
      <c r="G135" s="215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15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117</v>
      </c>
      <c r="AH135" s="205">
        <v>5</v>
      </c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5">
      <c r="A136" s="225">
        <v>58</v>
      </c>
      <c r="B136" s="226" t="s">
        <v>304</v>
      </c>
      <c r="C136" s="245" t="s">
        <v>305</v>
      </c>
      <c r="D136" s="227" t="s">
        <v>123</v>
      </c>
      <c r="E136" s="228">
        <v>79.53</v>
      </c>
      <c r="F136" s="229"/>
      <c r="G136" s="230">
        <f>ROUND(E136*F136,2)</f>
        <v>0</v>
      </c>
      <c r="H136" s="229"/>
      <c r="I136" s="230">
        <f>ROUND(E136*H136,2)</f>
        <v>0</v>
      </c>
      <c r="J136" s="229"/>
      <c r="K136" s="230">
        <f>ROUND(E136*J136,2)</f>
        <v>0</v>
      </c>
      <c r="L136" s="230">
        <v>15</v>
      </c>
      <c r="M136" s="230">
        <f>G136*(1+L136/100)</f>
        <v>0</v>
      </c>
      <c r="N136" s="230">
        <v>1.7000000000000001E-4</v>
      </c>
      <c r="O136" s="230">
        <f>ROUND(E136*N136,2)</f>
        <v>0.01</v>
      </c>
      <c r="P136" s="230">
        <v>0</v>
      </c>
      <c r="Q136" s="230">
        <f>ROUND(E136*P136,2)</f>
        <v>0</v>
      </c>
      <c r="R136" s="230" t="s">
        <v>274</v>
      </c>
      <c r="S136" s="230" t="s">
        <v>112</v>
      </c>
      <c r="T136" s="231" t="s">
        <v>112</v>
      </c>
      <c r="U136" s="215">
        <v>0.16</v>
      </c>
      <c r="V136" s="215">
        <f>ROUND(E136*U136,2)</f>
        <v>12.72</v>
      </c>
      <c r="W136" s="215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113</v>
      </c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5">
      <c r="A137" s="213"/>
      <c r="B137" s="214"/>
      <c r="C137" s="247" t="s">
        <v>306</v>
      </c>
      <c r="D137" s="216"/>
      <c r="E137" s="217">
        <v>79.53</v>
      </c>
      <c r="F137" s="215"/>
      <c r="G137" s="215"/>
      <c r="H137" s="215"/>
      <c r="I137" s="215"/>
      <c r="J137" s="215"/>
      <c r="K137" s="215"/>
      <c r="L137" s="215"/>
      <c r="M137" s="215"/>
      <c r="N137" s="215"/>
      <c r="O137" s="215"/>
      <c r="P137" s="215"/>
      <c r="Q137" s="215"/>
      <c r="R137" s="215"/>
      <c r="S137" s="215"/>
      <c r="T137" s="215"/>
      <c r="U137" s="215"/>
      <c r="V137" s="215"/>
      <c r="W137" s="215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117</v>
      </c>
      <c r="AH137" s="205">
        <v>5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5">
      <c r="A138" s="225">
        <v>59</v>
      </c>
      <c r="B138" s="226" t="s">
        <v>307</v>
      </c>
      <c r="C138" s="245" t="s">
        <v>308</v>
      </c>
      <c r="D138" s="227" t="s">
        <v>156</v>
      </c>
      <c r="E138" s="228">
        <v>41.3</v>
      </c>
      <c r="F138" s="229"/>
      <c r="G138" s="230">
        <f>ROUND(E138*F138,2)</f>
        <v>0</v>
      </c>
      <c r="H138" s="229"/>
      <c r="I138" s="230">
        <f>ROUND(E138*H138,2)</f>
        <v>0</v>
      </c>
      <c r="J138" s="229"/>
      <c r="K138" s="230">
        <f>ROUND(E138*J138,2)</f>
        <v>0</v>
      </c>
      <c r="L138" s="230">
        <v>15</v>
      </c>
      <c r="M138" s="230">
        <f>G138*(1+L138/100)</f>
        <v>0</v>
      </c>
      <c r="N138" s="230">
        <v>5.2999999999999998E-4</v>
      </c>
      <c r="O138" s="230">
        <f>ROUND(E138*N138,2)</f>
        <v>0.02</v>
      </c>
      <c r="P138" s="230">
        <v>0</v>
      </c>
      <c r="Q138" s="230">
        <f>ROUND(E138*P138,2)</f>
        <v>0</v>
      </c>
      <c r="R138" s="230" t="s">
        <v>274</v>
      </c>
      <c r="S138" s="230" t="s">
        <v>112</v>
      </c>
      <c r="T138" s="231" t="s">
        <v>112</v>
      </c>
      <c r="U138" s="215">
        <v>0.1</v>
      </c>
      <c r="V138" s="215">
        <f>ROUND(E138*U138,2)</f>
        <v>4.13</v>
      </c>
      <c r="W138" s="215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113</v>
      </c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5">
      <c r="A139" s="213"/>
      <c r="B139" s="214"/>
      <c r="C139" s="247" t="s">
        <v>219</v>
      </c>
      <c r="D139" s="216"/>
      <c r="E139" s="217">
        <v>41.3</v>
      </c>
      <c r="F139" s="215"/>
      <c r="G139" s="215"/>
      <c r="H139" s="215"/>
      <c r="I139" s="215"/>
      <c r="J139" s="215"/>
      <c r="K139" s="215"/>
      <c r="L139" s="215"/>
      <c r="M139" s="215"/>
      <c r="N139" s="215"/>
      <c r="O139" s="215"/>
      <c r="P139" s="215"/>
      <c r="Q139" s="215"/>
      <c r="R139" s="215"/>
      <c r="S139" s="215"/>
      <c r="T139" s="215"/>
      <c r="U139" s="215"/>
      <c r="V139" s="215"/>
      <c r="W139" s="215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117</v>
      </c>
      <c r="AH139" s="205">
        <v>0</v>
      </c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ht="20.399999999999999" outlineLevel="1" x14ac:dyDescent="0.25">
      <c r="A140" s="225">
        <v>60</v>
      </c>
      <c r="B140" s="226" t="s">
        <v>309</v>
      </c>
      <c r="C140" s="245" t="s">
        <v>310</v>
      </c>
      <c r="D140" s="227" t="s">
        <v>311</v>
      </c>
      <c r="E140" s="228">
        <v>31.812000000000001</v>
      </c>
      <c r="F140" s="229"/>
      <c r="G140" s="230">
        <f>ROUND(E140*F140,2)</f>
        <v>0</v>
      </c>
      <c r="H140" s="229"/>
      <c r="I140" s="230">
        <f>ROUND(E140*H140,2)</f>
        <v>0</v>
      </c>
      <c r="J140" s="229"/>
      <c r="K140" s="230">
        <f>ROUND(E140*J140,2)</f>
        <v>0</v>
      </c>
      <c r="L140" s="230">
        <v>15</v>
      </c>
      <c r="M140" s="230">
        <f>G140*(1+L140/100)</f>
        <v>0</v>
      </c>
      <c r="N140" s="230">
        <v>1E-3</v>
      </c>
      <c r="O140" s="230">
        <f>ROUND(E140*N140,2)</f>
        <v>0.03</v>
      </c>
      <c r="P140" s="230">
        <v>0</v>
      </c>
      <c r="Q140" s="230">
        <f>ROUND(E140*P140,2)</f>
        <v>0</v>
      </c>
      <c r="R140" s="230" t="s">
        <v>151</v>
      </c>
      <c r="S140" s="230" t="s">
        <v>112</v>
      </c>
      <c r="T140" s="231" t="s">
        <v>112</v>
      </c>
      <c r="U140" s="215">
        <v>0</v>
      </c>
      <c r="V140" s="215">
        <f>ROUND(E140*U140,2)</f>
        <v>0</v>
      </c>
      <c r="W140" s="215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152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5">
      <c r="A141" s="213"/>
      <c r="B141" s="214"/>
      <c r="C141" s="247" t="s">
        <v>312</v>
      </c>
      <c r="D141" s="216"/>
      <c r="E141" s="217">
        <v>31.812000000000001</v>
      </c>
      <c r="F141" s="215"/>
      <c r="G141" s="215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15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117</v>
      </c>
      <c r="AH141" s="205">
        <v>5</v>
      </c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ht="20.399999999999999" outlineLevel="1" x14ac:dyDescent="0.25">
      <c r="A142" s="225">
        <v>61</v>
      </c>
      <c r="B142" s="226" t="s">
        <v>313</v>
      </c>
      <c r="C142" s="245" t="s">
        <v>314</v>
      </c>
      <c r="D142" s="227" t="s">
        <v>123</v>
      </c>
      <c r="E142" s="228">
        <v>190.87200000000001</v>
      </c>
      <c r="F142" s="229"/>
      <c r="G142" s="230">
        <f>ROUND(E142*F142,2)</f>
        <v>0</v>
      </c>
      <c r="H142" s="229"/>
      <c r="I142" s="230">
        <f>ROUND(E142*H142,2)</f>
        <v>0</v>
      </c>
      <c r="J142" s="229"/>
      <c r="K142" s="230">
        <f>ROUND(E142*J142,2)</f>
        <v>0</v>
      </c>
      <c r="L142" s="230">
        <v>15</v>
      </c>
      <c r="M142" s="230">
        <f>G142*(1+L142/100)</f>
        <v>0</v>
      </c>
      <c r="N142" s="230">
        <v>4.5999999999999999E-3</v>
      </c>
      <c r="O142" s="230">
        <f>ROUND(E142*N142,2)</f>
        <v>0.88</v>
      </c>
      <c r="P142" s="230">
        <v>0</v>
      </c>
      <c r="Q142" s="230">
        <f>ROUND(E142*P142,2)</f>
        <v>0</v>
      </c>
      <c r="R142" s="230" t="s">
        <v>151</v>
      </c>
      <c r="S142" s="230" t="s">
        <v>112</v>
      </c>
      <c r="T142" s="231" t="s">
        <v>148</v>
      </c>
      <c r="U142" s="215">
        <v>0</v>
      </c>
      <c r="V142" s="215">
        <f>ROUND(E142*U142,2)</f>
        <v>0</v>
      </c>
      <c r="W142" s="215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152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5">
      <c r="A143" s="213"/>
      <c r="B143" s="214"/>
      <c r="C143" s="247" t="s">
        <v>315</v>
      </c>
      <c r="D143" s="216"/>
      <c r="E143" s="217">
        <v>190.87200000000001</v>
      </c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117</v>
      </c>
      <c r="AH143" s="205">
        <v>5</v>
      </c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5">
      <c r="A144" s="225">
        <v>62</v>
      </c>
      <c r="B144" s="226" t="s">
        <v>316</v>
      </c>
      <c r="C144" s="245" t="s">
        <v>317</v>
      </c>
      <c r="D144" s="227" t="s">
        <v>143</v>
      </c>
      <c r="E144" s="228">
        <v>1.05101</v>
      </c>
      <c r="F144" s="229"/>
      <c r="G144" s="230">
        <f>ROUND(E144*F144,2)</f>
        <v>0</v>
      </c>
      <c r="H144" s="229"/>
      <c r="I144" s="230">
        <f>ROUND(E144*H144,2)</f>
        <v>0</v>
      </c>
      <c r="J144" s="229"/>
      <c r="K144" s="230">
        <f>ROUND(E144*J144,2)</f>
        <v>0</v>
      </c>
      <c r="L144" s="230">
        <v>15</v>
      </c>
      <c r="M144" s="230">
        <f>G144*(1+L144/100)</f>
        <v>0</v>
      </c>
      <c r="N144" s="230">
        <v>0</v>
      </c>
      <c r="O144" s="230">
        <f>ROUND(E144*N144,2)</f>
        <v>0</v>
      </c>
      <c r="P144" s="230">
        <v>0</v>
      </c>
      <c r="Q144" s="230">
        <f>ROUND(E144*P144,2)</f>
        <v>0</v>
      </c>
      <c r="R144" s="230" t="s">
        <v>274</v>
      </c>
      <c r="S144" s="230" t="s">
        <v>112</v>
      </c>
      <c r="T144" s="231" t="s">
        <v>112</v>
      </c>
      <c r="U144" s="215">
        <v>1.5669999999999999</v>
      </c>
      <c r="V144" s="215">
        <f>ROUND(E144*U144,2)</f>
        <v>1.65</v>
      </c>
      <c r="W144" s="215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297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5">
      <c r="A145" s="213"/>
      <c r="B145" s="214"/>
      <c r="C145" s="246" t="s">
        <v>318</v>
      </c>
      <c r="D145" s="232"/>
      <c r="E145" s="232"/>
      <c r="F145" s="232"/>
      <c r="G145" s="232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115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x14ac:dyDescent="0.25">
      <c r="A146" s="219" t="s">
        <v>106</v>
      </c>
      <c r="B146" s="220" t="s">
        <v>79</v>
      </c>
      <c r="C146" s="244" t="s">
        <v>27</v>
      </c>
      <c r="D146" s="221"/>
      <c r="E146" s="222"/>
      <c r="F146" s="223"/>
      <c r="G146" s="223">
        <f>SUMIF(AG147:AG158,"&lt;&gt;NOR",G147:G158)</f>
        <v>0</v>
      </c>
      <c r="H146" s="223"/>
      <c r="I146" s="223">
        <f>SUM(I147:I158)</f>
        <v>0</v>
      </c>
      <c r="J146" s="223"/>
      <c r="K146" s="223">
        <f>SUM(K147:K158)</f>
        <v>0</v>
      </c>
      <c r="L146" s="223"/>
      <c r="M146" s="223">
        <f>SUM(M147:M158)</f>
        <v>0</v>
      </c>
      <c r="N146" s="223"/>
      <c r="O146" s="223">
        <f>SUM(O147:O158)</f>
        <v>0</v>
      </c>
      <c r="P146" s="223"/>
      <c r="Q146" s="223">
        <f>SUM(Q147:Q158)</f>
        <v>0</v>
      </c>
      <c r="R146" s="223"/>
      <c r="S146" s="223"/>
      <c r="T146" s="224"/>
      <c r="U146" s="218"/>
      <c r="V146" s="218">
        <f>SUM(V147:V158)</f>
        <v>0</v>
      </c>
      <c r="W146" s="218"/>
      <c r="AG146" t="s">
        <v>107</v>
      </c>
    </row>
    <row r="147" spans="1:60" outlineLevel="1" x14ac:dyDescent="0.25">
      <c r="A147" s="225">
        <v>63</v>
      </c>
      <c r="B147" s="226" t="s">
        <v>319</v>
      </c>
      <c r="C147" s="245" t="s">
        <v>320</v>
      </c>
      <c r="D147" s="227" t="s">
        <v>321</v>
      </c>
      <c r="E147" s="228">
        <v>1</v>
      </c>
      <c r="F147" s="229"/>
      <c r="G147" s="230">
        <f>ROUND(E147*F147,2)</f>
        <v>0</v>
      </c>
      <c r="H147" s="229"/>
      <c r="I147" s="230">
        <f>ROUND(E147*H147,2)</f>
        <v>0</v>
      </c>
      <c r="J147" s="229"/>
      <c r="K147" s="230">
        <f>ROUND(E147*J147,2)</f>
        <v>0</v>
      </c>
      <c r="L147" s="230">
        <v>15</v>
      </c>
      <c r="M147" s="230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0"/>
      <c r="S147" s="230" t="s">
        <v>112</v>
      </c>
      <c r="T147" s="231" t="s">
        <v>148</v>
      </c>
      <c r="U147" s="215">
        <v>0</v>
      </c>
      <c r="V147" s="215">
        <f>ROUND(E147*U147,2)</f>
        <v>0</v>
      </c>
      <c r="W147" s="21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322</v>
      </c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ht="21" outlineLevel="1" x14ac:dyDescent="0.25">
      <c r="A148" s="213"/>
      <c r="B148" s="214"/>
      <c r="C148" s="250" t="s">
        <v>323</v>
      </c>
      <c r="D148" s="242"/>
      <c r="E148" s="242"/>
      <c r="F148" s="242"/>
      <c r="G148" s="242"/>
      <c r="H148" s="215"/>
      <c r="I148" s="215"/>
      <c r="J148" s="215"/>
      <c r="K148" s="215"/>
      <c r="L148" s="215"/>
      <c r="M148" s="215"/>
      <c r="N148" s="215"/>
      <c r="O148" s="215"/>
      <c r="P148" s="215"/>
      <c r="Q148" s="215"/>
      <c r="R148" s="215"/>
      <c r="S148" s="215"/>
      <c r="T148" s="215"/>
      <c r="U148" s="215"/>
      <c r="V148" s="215"/>
      <c r="W148" s="21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192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40" t="str">
        <f>C148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5">
      <c r="A149" s="225">
        <v>64</v>
      </c>
      <c r="B149" s="226" t="s">
        <v>324</v>
      </c>
      <c r="C149" s="245" t="s">
        <v>325</v>
      </c>
      <c r="D149" s="227" t="s">
        <v>321</v>
      </c>
      <c r="E149" s="228">
        <v>1</v>
      </c>
      <c r="F149" s="229"/>
      <c r="G149" s="230">
        <f>ROUND(E149*F149,2)</f>
        <v>0</v>
      </c>
      <c r="H149" s="229"/>
      <c r="I149" s="230">
        <f>ROUND(E149*H149,2)</f>
        <v>0</v>
      </c>
      <c r="J149" s="229"/>
      <c r="K149" s="230">
        <f>ROUND(E149*J149,2)</f>
        <v>0</v>
      </c>
      <c r="L149" s="230">
        <v>15</v>
      </c>
      <c r="M149" s="230">
        <f>G149*(1+L149/100)</f>
        <v>0</v>
      </c>
      <c r="N149" s="230">
        <v>0</v>
      </c>
      <c r="O149" s="230">
        <f>ROUND(E149*N149,2)</f>
        <v>0</v>
      </c>
      <c r="P149" s="230">
        <v>0</v>
      </c>
      <c r="Q149" s="230">
        <f>ROUND(E149*P149,2)</f>
        <v>0</v>
      </c>
      <c r="R149" s="230"/>
      <c r="S149" s="230" t="s">
        <v>112</v>
      </c>
      <c r="T149" s="231" t="s">
        <v>148</v>
      </c>
      <c r="U149" s="215">
        <v>0</v>
      </c>
      <c r="V149" s="215">
        <f>ROUND(E149*U149,2)</f>
        <v>0</v>
      </c>
      <c r="W149" s="21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322</v>
      </c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ht="31.2" outlineLevel="1" x14ac:dyDescent="0.25">
      <c r="A150" s="213"/>
      <c r="B150" s="214"/>
      <c r="C150" s="250" t="s">
        <v>326</v>
      </c>
      <c r="D150" s="242"/>
      <c r="E150" s="242"/>
      <c r="F150" s="242"/>
      <c r="G150" s="242"/>
      <c r="H150" s="215"/>
      <c r="I150" s="215"/>
      <c r="J150" s="215"/>
      <c r="K150" s="215"/>
      <c r="L150" s="215"/>
      <c r="M150" s="215"/>
      <c r="N150" s="215"/>
      <c r="O150" s="215"/>
      <c r="P150" s="215"/>
      <c r="Q150" s="215"/>
      <c r="R150" s="215"/>
      <c r="S150" s="215"/>
      <c r="T150" s="215"/>
      <c r="U150" s="215"/>
      <c r="V150" s="215"/>
      <c r="W150" s="21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192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40" t="str">
        <f>C150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5">
      <c r="A151" s="225">
        <v>65</v>
      </c>
      <c r="B151" s="226" t="s">
        <v>327</v>
      </c>
      <c r="C151" s="245" t="s">
        <v>328</v>
      </c>
      <c r="D151" s="227" t="s">
        <v>321</v>
      </c>
      <c r="E151" s="228">
        <v>1</v>
      </c>
      <c r="F151" s="229"/>
      <c r="G151" s="230">
        <f>ROUND(E151*F151,2)</f>
        <v>0</v>
      </c>
      <c r="H151" s="229"/>
      <c r="I151" s="230">
        <f>ROUND(E151*H151,2)</f>
        <v>0</v>
      </c>
      <c r="J151" s="229"/>
      <c r="K151" s="230">
        <f>ROUND(E151*J151,2)</f>
        <v>0</v>
      </c>
      <c r="L151" s="230">
        <v>15</v>
      </c>
      <c r="M151" s="230">
        <f>G151*(1+L151/100)</f>
        <v>0</v>
      </c>
      <c r="N151" s="230">
        <v>0</v>
      </c>
      <c r="O151" s="230">
        <f>ROUND(E151*N151,2)</f>
        <v>0</v>
      </c>
      <c r="P151" s="230">
        <v>0</v>
      </c>
      <c r="Q151" s="230">
        <f>ROUND(E151*P151,2)</f>
        <v>0</v>
      </c>
      <c r="R151" s="230"/>
      <c r="S151" s="230" t="s">
        <v>112</v>
      </c>
      <c r="T151" s="231" t="s">
        <v>148</v>
      </c>
      <c r="U151" s="215">
        <v>0</v>
      </c>
      <c r="V151" s="215">
        <f>ROUND(E151*U151,2)</f>
        <v>0</v>
      </c>
      <c r="W151" s="21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322</v>
      </c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ht="21" outlineLevel="1" x14ac:dyDescent="0.25">
      <c r="A152" s="213"/>
      <c r="B152" s="214"/>
      <c r="C152" s="250" t="s">
        <v>329</v>
      </c>
      <c r="D152" s="242"/>
      <c r="E152" s="242"/>
      <c r="F152" s="242"/>
      <c r="G152" s="242"/>
      <c r="H152" s="215"/>
      <c r="I152" s="215"/>
      <c r="J152" s="215"/>
      <c r="K152" s="215"/>
      <c r="L152" s="215"/>
      <c r="M152" s="215"/>
      <c r="N152" s="215"/>
      <c r="O152" s="215"/>
      <c r="P152" s="215"/>
      <c r="Q152" s="215"/>
      <c r="R152" s="215"/>
      <c r="S152" s="215"/>
      <c r="T152" s="215"/>
      <c r="U152" s="215"/>
      <c r="V152" s="215"/>
      <c r="W152" s="21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192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40" t="str">
        <f>C152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5">
      <c r="A153" s="225">
        <v>66</v>
      </c>
      <c r="B153" s="226" t="s">
        <v>330</v>
      </c>
      <c r="C153" s="245" t="s">
        <v>331</v>
      </c>
      <c r="D153" s="227" t="s">
        <v>321</v>
      </c>
      <c r="E153" s="228">
        <v>1</v>
      </c>
      <c r="F153" s="229"/>
      <c r="G153" s="230">
        <f>ROUND(E153*F153,2)</f>
        <v>0</v>
      </c>
      <c r="H153" s="229"/>
      <c r="I153" s="230">
        <f>ROUND(E153*H153,2)</f>
        <v>0</v>
      </c>
      <c r="J153" s="229"/>
      <c r="K153" s="230">
        <f>ROUND(E153*J153,2)</f>
        <v>0</v>
      </c>
      <c r="L153" s="230">
        <v>15</v>
      </c>
      <c r="M153" s="230">
        <f>G153*(1+L153/100)</f>
        <v>0</v>
      </c>
      <c r="N153" s="230">
        <v>0</v>
      </c>
      <c r="O153" s="230">
        <f>ROUND(E153*N153,2)</f>
        <v>0</v>
      </c>
      <c r="P153" s="230">
        <v>0</v>
      </c>
      <c r="Q153" s="230">
        <f>ROUND(E153*P153,2)</f>
        <v>0</v>
      </c>
      <c r="R153" s="230"/>
      <c r="S153" s="230" t="s">
        <v>112</v>
      </c>
      <c r="T153" s="231" t="s">
        <v>148</v>
      </c>
      <c r="U153" s="215">
        <v>0</v>
      </c>
      <c r="V153" s="215">
        <f>ROUND(E153*U153,2)</f>
        <v>0</v>
      </c>
      <c r="W153" s="21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332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ht="21" outlineLevel="1" x14ac:dyDescent="0.25">
      <c r="A154" s="213"/>
      <c r="B154" s="214"/>
      <c r="C154" s="250" t="s">
        <v>333</v>
      </c>
      <c r="D154" s="242"/>
      <c r="E154" s="242"/>
      <c r="F154" s="242"/>
      <c r="G154" s="242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1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192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40" t="str">
        <f>C154</f>
        <v>Náklady na ztížené provádění stavebních prací v důsledku nepřerušeného provozu na staveništi nebo v případech nepřerušeného provozu v objektech v nichž se stavební práce provádí.</v>
      </c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5">
      <c r="A155" s="225">
        <v>67</v>
      </c>
      <c r="B155" s="226" t="s">
        <v>334</v>
      </c>
      <c r="C155" s="245" t="s">
        <v>335</v>
      </c>
      <c r="D155" s="227" t="s">
        <v>321</v>
      </c>
      <c r="E155" s="228">
        <v>1</v>
      </c>
      <c r="F155" s="229"/>
      <c r="G155" s="230">
        <f>ROUND(E155*F155,2)</f>
        <v>0</v>
      </c>
      <c r="H155" s="229"/>
      <c r="I155" s="230">
        <f>ROUND(E155*H155,2)</f>
        <v>0</v>
      </c>
      <c r="J155" s="229"/>
      <c r="K155" s="230">
        <f>ROUND(E155*J155,2)</f>
        <v>0</v>
      </c>
      <c r="L155" s="230">
        <v>15</v>
      </c>
      <c r="M155" s="230">
        <f>G155*(1+L155/100)</f>
        <v>0</v>
      </c>
      <c r="N155" s="230">
        <v>0</v>
      </c>
      <c r="O155" s="230">
        <f>ROUND(E155*N155,2)</f>
        <v>0</v>
      </c>
      <c r="P155" s="230">
        <v>0</v>
      </c>
      <c r="Q155" s="230">
        <f>ROUND(E155*P155,2)</f>
        <v>0</v>
      </c>
      <c r="R155" s="230"/>
      <c r="S155" s="230" t="s">
        <v>112</v>
      </c>
      <c r="T155" s="231" t="s">
        <v>148</v>
      </c>
      <c r="U155" s="215">
        <v>0</v>
      </c>
      <c r="V155" s="215">
        <f>ROUND(E155*U155,2)</f>
        <v>0</v>
      </c>
      <c r="W155" s="21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336</v>
      </c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ht="31.2" outlineLevel="1" x14ac:dyDescent="0.25">
      <c r="A156" s="213"/>
      <c r="B156" s="214"/>
      <c r="C156" s="250" t="s">
        <v>337</v>
      </c>
      <c r="D156" s="242"/>
      <c r="E156" s="242"/>
      <c r="F156" s="242"/>
      <c r="G156" s="242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192</v>
      </c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40" t="str">
        <f>C156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5">
      <c r="A157" s="225">
        <v>68</v>
      </c>
      <c r="B157" s="226" t="s">
        <v>338</v>
      </c>
      <c r="C157" s="245" t="s">
        <v>339</v>
      </c>
      <c r="D157" s="227" t="s">
        <v>321</v>
      </c>
      <c r="E157" s="228">
        <v>1</v>
      </c>
      <c r="F157" s="229"/>
      <c r="G157" s="230">
        <f>ROUND(E157*F157,2)</f>
        <v>0</v>
      </c>
      <c r="H157" s="229"/>
      <c r="I157" s="230">
        <f>ROUND(E157*H157,2)</f>
        <v>0</v>
      </c>
      <c r="J157" s="229"/>
      <c r="K157" s="230">
        <f>ROUND(E157*J157,2)</f>
        <v>0</v>
      </c>
      <c r="L157" s="230">
        <v>15</v>
      </c>
      <c r="M157" s="230">
        <f>G157*(1+L157/100)</f>
        <v>0</v>
      </c>
      <c r="N157" s="230">
        <v>0</v>
      </c>
      <c r="O157" s="230">
        <f>ROUND(E157*N157,2)</f>
        <v>0</v>
      </c>
      <c r="P157" s="230">
        <v>0</v>
      </c>
      <c r="Q157" s="230">
        <f>ROUND(E157*P157,2)</f>
        <v>0</v>
      </c>
      <c r="R157" s="230"/>
      <c r="S157" s="230" t="s">
        <v>112</v>
      </c>
      <c r="T157" s="231" t="s">
        <v>148</v>
      </c>
      <c r="U157" s="215">
        <v>0</v>
      </c>
      <c r="V157" s="215">
        <f>ROUND(E157*U157,2)</f>
        <v>0</v>
      </c>
      <c r="W157" s="21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336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5">
      <c r="A158" s="213"/>
      <c r="B158" s="214"/>
      <c r="C158" s="250" t="s">
        <v>340</v>
      </c>
      <c r="D158" s="242"/>
      <c r="E158" s="242"/>
      <c r="F158" s="242"/>
      <c r="G158" s="242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192</v>
      </c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x14ac:dyDescent="0.25">
      <c r="A159" s="5"/>
      <c r="B159" s="6"/>
      <c r="C159" s="251"/>
      <c r="D159" s="8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AE159">
        <v>15</v>
      </c>
      <c r="AF159">
        <v>21</v>
      </c>
    </row>
    <row r="160" spans="1:60" x14ac:dyDescent="0.25">
      <c r="A160" s="208"/>
      <c r="B160" s="209" t="s">
        <v>29</v>
      </c>
      <c r="C160" s="252"/>
      <c r="D160" s="210"/>
      <c r="E160" s="211"/>
      <c r="F160" s="211"/>
      <c r="G160" s="243">
        <f>G8+G38+G49+G69+G83+G99+G128+G131+G146</f>
        <v>0</v>
      </c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AE160">
        <f>SUMIF(L7:L158,AE159,G7:G158)</f>
        <v>0</v>
      </c>
      <c r="AF160">
        <f>SUMIF(L7:L158,AF159,G7:G158)</f>
        <v>0</v>
      </c>
      <c r="AG160" t="s">
        <v>341</v>
      </c>
    </row>
    <row r="161" spans="1:33" x14ac:dyDescent="0.25">
      <c r="A161" s="212" t="s">
        <v>342</v>
      </c>
      <c r="B161" s="212"/>
      <c r="C161" s="251"/>
      <c r="D161" s="8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33" x14ac:dyDescent="0.25">
      <c r="A162" s="5"/>
      <c r="B162" s="6" t="s">
        <v>343</v>
      </c>
      <c r="C162" s="251" t="s">
        <v>344</v>
      </c>
      <c r="D162" s="8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AG162" t="s">
        <v>345</v>
      </c>
    </row>
    <row r="163" spans="1:33" x14ac:dyDescent="0.25">
      <c r="A163" s="5"/>
      <c r="B163" s="6" t="s">
        <v>346</v>
      </c>
      <c r="C163" s="251" t="s">
        <v>347</v>
      </c>
      <c r="D163" s="8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AG163" t="s">
        <v>348</v>
      </c>
    </row>
    <row r="164" spans="1:33" x14ac:dyDescent="0.25">
      <c r="A164" s="5"/>
      <c r="B164" s="6"/>
      <c r="C164" s="251" t="s">
        <v>349</v>
      </c>
      <c r="D164" s="8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AG164" t="s">
        <v>350</v>
      </c>
    </row>
    <row r="165" spans="1:33" x14ac:dyDescent="0.25">
      <c r="A165" s="5"/>
      <c r="B165" s="6"/>
      <c r="C165" s="251"/>
      <c r="D165" s="8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33" x14ac:dyDescent="0.25">
      <c r="C166" s="253"/>
      <c r="D166" s="189"/>
      <c r="AG166" t="s">
        <v>351</v>
      </c>
    </row>
    <row r="167" spans="1:33" x14ac:dyDescent="0.25">
      <c r="D167" s="189"/>
    </row>
    <row r="168" spans="1:33" x14ac:dyDescent="0.25">
      <c r="D168" s="189"/>
    </row>
    <row r="169" spans="1:33" x14ac:dyDescent="0.25">
      <c r="D169" s="189"/>
    </row>
    <row r="170" spans="1:33" x14ac:dyDescent="0.25">
      <c r="D170" s="189"/>
    </row>
    <row r="171" spans="1:33" x14ac:dyDescent="0.25">
      <c r="D171" s="189"/>
    </row>
    <row r="172" spans="1:33" x14ac:dyDescent="0.25">
      <c r="D172" s="189"/>
    </row>
    <row r="173" spans="1:33" x14ac:dyDescent="0.25">
      <c r="D173" s="189"/>
    </row>
    <row r="174" spans="1:33" x14ac:dyDescent="0.25">
      <c r="D174" s="189"/>
    </row>
    <row r="175" spans="1:33" x14ac:dyDescent="0.25">
      <c r="D175" s="189"/>
    </row>
    <row r="176" spans="1:33" x14ac:dyDescent="0.25">
      <c r="D176" s="189"/>
    </row>
    <row r="177" spans="4:4" x14ac:dyDescent="0.25">
      <c r="D177" s="189"/>
    </row>
    <row r="178" spans="4:4" x14ac:dyDescent="0.25">
      <c r="D178" s="189"/>
    </row>
    <row r="179" spans="4:4" x14ac:dyDescent="0.25">
      <c r="D179" s="189"/>
    </row>
    <row r="180" spans="4:4" x14ac:dyDescent="0.25">
      <c r="D180" s="189"/>
    </row>
    <row r="181" spans="4:4" x14ac:dyDescent="0.25">
      <c r="D181" s="189"/>
    </row>
    <row r="182" spans="4:4" x14ac:dyDescent="0.25">
      <c r="D182" s="189"/>
    </row>
    <row r="183" spans="4:4" x14ac:dyDescent="0.25">
      <c r="D183" s="189"/>
    </row>
    <row r="184" spans="4:4" x14ac:dyDescent="0.25">
      <c r="D184" s="189"/>
    </row>
    <row r="185" spans="4:4" x14ac:dyDescent="0.25">
      <c r="D185" s="189"/>
    </row>
    <row r="186" spans="4:4" x14ac:dyDescent="0.25">
      <c r="D186" s="189"/>
    </row>
    <row r="187" spans="4:4" x14ac:dyDescent="0.25">
      <c r="D187" s="189"/>
    </row>
    <row r="188" spans="4:4" x14ac:dyDescent="0.25">
      <c r="D188" s="189"/>
    </row>
    <row r="189" spans="4:4" x14ac:dyDescent="0.25">
      <c r="D189" s="189"/>
    </row>
    <row r="190" spans="4:4" x14ac:dyDescent="0.25">
      <c r="D190" s="189"/>
    </row>
    <row r="191" spans="4:4" x14ac:dyDescent="0.25">
      <c r="D191" s="189"/>
    </row>
    <row r="192" spans="4:4" x14ac:dyDescent="0.25">
      <c r="D192" s="189"/>
    </row>
    <row r="193" spans="4:4" x14ac:dyDescent="0.25">
      <c r="D193" s="189"/>
    </row>
    <row r="194" spans="4:4" x14ac:dyDescent="0.25">
      <c r="D194" s="189"/>
    </row>
    <row r="195" spans="4:4" x14ac:dyDescent="0.25">
      <c r="D195" s="189"/>
    </row>
    <row r="196" spans="4:4" x14ac:dyDescent="0.25">
      <c r="D196" s="189"/>
    </row>
    <row r="197" spans="4:4" x14ac:dyDescent="0.25">
      <c r="D197" s="189"/>
    </row>
    <row r="198" spans="4:4" x14ac:dyDescent="0.25">
      <c r="D198" s="189"/>
    </row>
    <row r="199" spans="4:4" x14ac:dyDescent="0.25">
      <c r="D199" s="189"/>
    </row>
    <row r="200" spans="4:4" x14ac:dyDescent="0.25">
      <c r="D200" s="189"/>
    </row>
    <row r="201" spans="4:4" x14ac:dyDescent="0.25">
      <c r="D201" s="189"/>
    </row>
    <row r="202" spans="4:4" x14ac:dyDescent="0.25">
      <c r="D202" s="189"/>
    </row>
    <row r="203" spans="4:4" x14ac:dyDescent="0.25">
      <c r="D203" s="189"/>
    </row>
    <row r="204" spans="4:4" x14ac:dyDescent="0.25">
      <c r="D204" s="189"/>
    </row>
    <row r="205" spans="4:4" x14ac:dyDescent="0.25">
      <c r="D205" s="189"/>
    </row>
    <row r="206" spans="4:4" x14ac:dyDescent="0.25">
      <c r="D206" s="189"/>
    </row>
    <row r="207" spans="4:4" x14ac:dyDescent="0.25">
      <c r="D207" s="189"/>
    </row>
    <row r="208" spans="4:4" x14ac:dyDescent="0.25">
      <c r="D208" s="189"/>
    </row>
    <row r="209" spans="4:4" x14ac:dyDescent="0.25">
      <c r="D209" s="189"/>
    </row>
    <row r="210" spans="4:4" x14ac:dyDescent="0.25">
      <c r="D210" s="189"/>
    </row>
    <row r="211" spans="4:4" x14ac:dyDescent="0.25">
      <c r="D211" s="189"/>
    </row>
    <row r="212" spans="4:4" x14ac:dyDescent="0.25">
      <c r="D212" s="189"/>
    </row>
    <row r="213" spans="4:4" x14ac:dyDescent="0.25">
      <c r="D213" s="189"/>
    </row>
    <row r="214" spans="4:4" x14ac:dyDescent="0.25">
      <c r="D214" s="189"/>
    </row>
    <row r="215" spans="4:4" x14ac:dyDescent="0.25">
      <c r="D215" s="189"/>
    </row>
    <row r="216" spans="4:4" x14ac:dyDescent="0.25">
      <c r="D216" s="189"/>
    </row>
    <row r="217" spans="4:4" x14ac:dyDescent="0.25">
      <c r="D217" s="189"/>
    </row>
    <row r="218" spans="4:4" x14ac:dyDescent="0.25">
      <c r="D218" s="189"/>
    </row>
    <row r="219" spans="4:4" x14ac:dyDescent="0.25">
      <c r="D219" s="189"/>
    </row>
    <row r="220" spans="4:4" x14ac:dyDescent="0.25">
      <c r="D220" s="189"/>
    </row>
    <row r="221" spans="4:4" x14ac:dyDescent="0.25">
      <c r="D221" s="189"/>
    </row>
    <row r="222" spans="4:4" x14ac:dyDescent="0.25">
      <c r="D222" s="189"/>
    </row>
    <row r="223" spans="4:4" x14ac:dyDescent="0.25">
      <c r="D223" s="189"/>
    </row>
    <row r="224" spans="4:4" x14ac:dyDescent="0.25">
      <c r="D224" s="189"/>
    </row>
    <row r="225" spans="4:4" x14ac:dyDescent="0.25">
      <c r="D225" s="189"/>
    </row>
    <row r="226" spans="4:4" x14ac:dyDescent="0.25">
      <c r="D226" s="189"/>
    </row>
    <row r="227" spans="4:4" x14ac:dyDescent="0.25">
      <c r="D227" s="189"/>
    </row>
    <row r="228" spans="4:4" x14ac:dyDescent="0.25">
      <c r="D228" s="189"/>
    </row>
    <row r="229" spans="4:4" x14ac:dyDescent="0.25">
      <c r="D229" s="189"/>
    </row>
    <row r="230" spans="4:4" x14ac:dyDescent="0.25">
      <c r="D230" s="189"/>
    </row>
    <row r="231" spans="4:4" x14ac:dyDescent="0.25">
      <c r="D231" s="189"/>
    </row>
    <row r="232" spans="4:4" x14ac:dyDescent="0.25">
      <c r="D232" s="189"/>
    </row>
    <row r="233" spans="4:4" x14ac:dyDescent="0.25">
      <c r="D233" s="189"/>
    </row>
    <row r="234" spans="4:4" x14ac:dyDescent="0.25">
      <c r="D234" s="189"/>
    </row>
    <row r="235" spans="4:4" x14ac:dyDescent="0.25">
      <c r="D235" s="189"/>
    </row>
    <row r="236" spans="4:4" x14ac:dyDescent="0.25">
      <c r="D236" s="189"/>
    </row>
    <row r="237" spans="4:4" x14ac:dyDescent="0.25">
      <c r="D237" s="189"/>
    </row>
    <row r="238" spans="4:4" x14ac:dyDescent="0.25">
      <c r="D238" s="189"/>
    </row>
    <row r="239" spans="4:4" x14ac:dyDescent="0.25">
      <c r="D239" s="189"/>
    </row>
    <row r="240" spans="4:4" x14ac:dyDescent="0.25">
      <c r="D240" s="189"/>
    </row>
    <row r="241" spans="4:4" x14ac:dyDescent="0.25">
      <c r="D241" s="189"/>
    </row>
    <row r="242" spans="4:4" x14ac:dyDescent="0.25">
      <c r="D242" s="189"/>
    </row>
    <row r="243" spans="4:4" x14ac:dyDescent="0.25">
      <c r="D243" s="189"/>
    </row>
    <row r="244" spans="4:4" x14ac:dyDescent="0.25">
      <c r="D244" s="189"/>
    </row>
    <row r="245" spans="4:4" x14ac:dyDescent="0.25">
      <c r="D245" s="189"/>
    </row>
    <row r="246" spans="4:4" x14ac:dyDescent="0.25">
      <c r="D246" s="189"/>
    </row>
    <row r="247" spans="4:4" x14ac:dyDescent="0.25">
      <c r="D247" s="189"/>
    </row>
    <row r="248" spans="4:4" x14ac:dyDescent="0.25">
      <c r="D248" s="189"/>
    </row>
    <row r="249" spans="4:4" x14ac:dyDescent="0.25">
      <c r="D249" s="189"/>
    </row>
    <row r="250" spans="4:4" x14ac:dyDescent="0.25">
      <c r="D250" s="189"/>
    </row>
    <row r="251" spans="4:4" x14ac:dyDescent="0.25">
      <c r="D251" s="189"/>
    </row>
    <row r="252" spans="4:4" x14ac:dyDescent="0.25">
      <c r="D252" s="189"/>
    </row>
    <row r="253" spans="4:4" x14ac:dyDescent="0.25">
      <c r="D253" s="189"/>
    </row>
    <row r="254" spans="4:4" x14ac:dyDescent="0.25">
      <c r="D254" s="189"/>
    </row>
    <row r="255" spans="4:4" x14ac:dyDescent="0.25">
      <c r="D255" s="189"/>
    </row>
    <row r="256" spans="4:4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sheetProtection password="DDE9" sheet="1"/>
  <mergeCells count="34">
    <mergeCell ref="C148:G148"/>
    <mergeCell ref="C150:G150"/>
    <mergeCell ref="C152:G152"/>
    <mergeCell ref="C154:G154"/>
    <mergeCell ref="C156:G156"/>
    <mergeCell ref="C158:G158"/>
    <mergeCell ref="C108:G108"/>
    <mergeCell ref="C109:G109"/>
    <mergeCell ref="C113:G113"/>
    <mergeCell ref="C123:G123"/>
    <mergeCell ref="C130:G130"/>
    <mergeCell ref="C145:G145"/>
    <mergeCell ref="C85:G85"/>
    <mergeCell ref="C89:G89"/>
    <mergeCell ref="C90:G90"/>
    <mergeCell ref="C101:G101"/>
    <mergeCell ref="C104:G104"/>
    <mergeCell ref="C106:G106"/>
    <mergeCell ref="C51:G51"/>
    <mergeCell ref="C54:G54"/>
    <mergeCell ref="C56:G56"/>
    <mergeCell ref="C59:G59"/>
    <mergeCell ref="C61:G61"/>
    <mergeCell ref="C62:G62"/>
    <mergeCell ref="A1:G1"/>
    <mergeCell ref="C2:G2"/>
    <mergeCell ref="C3:G3"/>
    <mergeCell ref="C4:G4"/>
    <mergeCell ref="A161:B161"/>
    <mergeCell ref="C10:G10"/>
    <mergeCell ref="C16:G16"/>
    <mergeCell ref="C21:G21"/>
    <mergeCell ref="C23:G23"/>
    <mergeCell ref="C29:G2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63.33203125" style="12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0" t="s">
        <v>81</v>
      </c>
      <c r="B1" s="190"/>
      <c r="C1" s="190"/>
      <c r="D1" s="190"/>
      <c r="E1" s="190"/>
      <c r="F1" s="190"/>
      <c r="G1" s="190"/>
      <c r="AG1" t="s">
        <v>82</v>
      </c>
    </row>
    <row r="2" spans="1:60" ht="25.05" customHeight="1" x14ac:dyDescent="0.25">
      <c r="A2" s="191" t="s">
        <v>7</v>
      </c>
      <c r="B2" s="75" t="s">
        <v>42</v>
      </c>
      <c r="C2" s="194" t="s">
        <v>43</v>
      </c>
      <c r="D2" s="192"/>
      <c r="E2" s="192"/>
      <c r="F2" s="192"/>
      <c r="G2" s="193"/>
      <c r="AG2" t="s">
        <v>83</v>
      </c>
    </row>
    <row r="3" spans="1:60" ht="25.05" customHeight="1" x14ac:dyDescent="0.25">
      <c r="A3" s="191" t="s">
        <v>8</v>
      </c>
      <c r="B3" s="75" t="s">
        <v>51</v>
      </c>
      <c r="C3" s="194" t="s">
        <v>52</v>
      </c>
      <c r="D3" s="192"/>
      <c r="E3" s="192"/>
      <c r="F3" s="192"/>
      <c r="G3" s="193"/>
      <c r="AC3" s="126" t="s">
        <v>83</v>
      </c>
      <c r="AG3" t="s">
        <v>84</v>
      </c>
    </row>
    <row r="4" spans="1:60" ht="25.05" customHeight="1" x14ac:dyDescent="0.25">
      <c r="A4" s="195" t="s">
        <v>9</v>
      </c>
      <c r="B4" s="196" t="s">
        <v>53</v>
      </c>
      <c r="C4" s="197" t="s">
        <v>54</v>
      </c>
      <c r="D4" s="198"/>
      <c r="E4" s="198"/>
      <c r="F4" s="198"/>
      <c r="G4" s="199"/>
      <c r="AG4" t="s">
        <v>85</v>
      </c>
    </row>
    <row r="5" spans="1:60" x14ac:dyDescent="0.25">
      <c r="D5" s="189"/>
    </row>
    <row r="6" spans="1:60" ht="39.6" x14ac:dyDescent="0.25">
      <c r="A6" s="201" t="s">
        <v>86</v>
      </c>
      <c r="B6" s="203" t="s">
        <v>87</v>
      </c>
      <c r="C6" s="203" t="s">
        <v>88</v>
      </c>
      <c r="D6" s="202" t="s">
        <v>89</v>
      </c>
      <c r="E6" s="201" t="s">
        <v>90</v>
      </c>
      <c r="F6" s="200" t="s">
        <v>91</v>
      </c>
      <c r="G6" s="201" t="s">
        <v>29</v>
      </c>
      <c r="H6" s="204" t="s">
        <v>30</v>
      </c>
      <c r="I6" s="204" t="s">
        <v>92</v>
      </c>
      <c r="J6" s="204" t="s">
        <v>31</v>
      </c>
      <c r="K6" s="204" t="s">
        <v>93</v>
      </c>
      <c r="L6" s="204" t="s">
        <v>94</v>
      </c>
      <c r="M6" s="204" t="s">
        <v>95</v>
      </c>
      <c r="N6" s="204" t="s">
        <v>96</v>
      </c>
      <c r="O6" s="204" t="s">
        <v>97</v>
      </c>
      <c r="P6" s="204" t="s">
        <v>98</v>
      </c>
      <c r="Q6" s="204" t="s">
        <v>99</v>
      </c>
      <c r="R6" s="204" t="s">
        <v>100</v>
      </c>
      <c r="S6" s="204" t="s">
        <v>101</v>
      </c>
      <c r="T6" s="204" t="s">
        <v>102</v>
      </c>
      <c r="U6" s="204" t="s">
        <v>103</v>
      </c>
      <c r="V6" s="204" t="s">
        <v>104</v>
      </c>
      <c r="W6" s="204" t="s">
        <v>105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5">
      <c r="A8" s="219" t="s">
        <v>106</v>
      </c>
      <c r="B8" s="220" t="s">
        <v>63</v>
      </c>
      <c r="C8" s="244" t="s">
        <v>64</v>
      </c>
      <c r="D8" s="221"/>
      <c r="E8" s="222"/>
      <c r="F8" s="223"/>
      <c r="G8" s="223">
        <f>SUMIF(AG9:AG13,"&lt;&gt;NOR",G9:G13)</f>
        <v>0</v>
      </c>
      <c r="H8" s="223"/>
      <c r="I8" s="223">
        <f>SUM(I9:I13)</f>
        <v>0</v>
      </c>
      <c r="J8" s="223"/>
      <c r="K8" s="223">
        <f>SUM(K9:K13)</f>
        <v>0</v>
      </c>
      <c r="L8" s="223"/>
      <c r="M8" s="223">
        <f>SUM(M9:M13)</f>
        <v>0</v>
      </c>
      <c r="N8" s="223"/>
      <c r="O8" s="223">
        <f>SUM(O9:O13)</f>
        <v>0.19</v>
      </c>
      <c r="P8" s="223"/>
      <c r="Q8" s="223">
        <f>SUM(Q9:Q13)</f>
        <v>0</v>
      </c>
      <c r="R8" s="223"/>
      <c r="S8" s="223"/>
      <c r="T8" s="224"/>
      <c r="U8" s="218"/>
      <c r="V8" s="218">
        <f>SUM(V9:V13)</f>
        <v>78.88</v>
      </c>
      <c r="W8" s="218"/>
      <c r="AG8" t="s">
        <v>107</v>
      </c>
    </row>
    <row r="9" spans="1:60" ht="20.399999999999999" outlineLevel="1" x14ac:dyDescent="0.25">
      <c r="A9" s="225">
        <v>1</v>
      </c>
      <c r="B9" s="226" t="s">
        <v>352</v>
      </c>
      <c r="C9" s="245" t="s">
        <v>353</v>
      </c>
      <c r="D9" s="227" t="s">
        <v>156</v>
      </c>
      <c r="E9" s="228">
        <v>19.8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8.0000000000000004E-4</v>
      </c>
      <c r="O9" s="230">
        <f>ROUND(E9*N9,2)</f>
        <v>0.02</v>
      </c>
      <c r="P9" s="230">
        <v>0</v>
      </c>
      <c r="Q9" s="230">
        <f>ROUND(E9*P9,2)</f>
        <v>0</v>
      </c>
      <c r="R9" s="230" t="s">
        <v>296</v>
      </c>
      <c r="S9" s="230" t="s">
        <v>112</v>
      </c>
      <c r="T9" s="231" t="s">
        <v>112</v>
      </c>
      <c r="U9" s="215">
        <v>1.01999</v>
      </c>
      <c r="V9" s="215">
        <f>ROUND(E9*U9,2)</f>
        <v>20.2</v>
      </c>
      <c r="W9" s="21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113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1" outlineLevel="1" x14ac:dyDescent="0.25">
      <c r="A10" s="213"/>
      <c r="B10" s="214"/>
      <c r="C10" s="250" t="s">
        <v>354</v>
      </c>
      <c r="D10" s="242"/>
      <c r="E10" s="242"/>
      <c r="F10" s="242"/>
      <c r="G10" s="242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192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40" t="str">
        <f>C10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10" s="205"/>
      <c r="BC10" s="205"/>
      <c r="BD10" s="205"/>
      <c r="BE10" s="205"/>
      <c r="BF10" s="205"/>
      <c r="BG10" s="205"/>
      <c r="BH10" s="205"/>
    </row>
    <row r="11" spans="1:60" ht="20.399999999999999" outlineLevel="1" x14ac:dyDescent="0.25">
      <c r="A11" s="225">
        <v>2</v>
      </c>
      <c r="B11" s="226" t="s">
        <v>355</v>
      </c>
      <c r="C11" s="245" t="s">
        <v>356</v>
      </c>
      <c r="D11" s="227" t="s">
        <v>156</v>
      </c>
      <c r="E11" s="228">
        <v>12.1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30">
        <v>1.06E-3</v>
      </c>
      <c r="O11" s="230">
        <f>ROUND(E11*N11,2)</f>
        <v>0.01</v>
      </c>
      <c r="P11" s="230">
        <v>0</v>
      </c>
      <c r="Q11" s="230">
        <f>ROUND(E11*P11,2)</f>
        <v>0</v>
      </c>
      <c r="R11" s="230" t="s">
        <v>296</v>
      </c>
      <c r="S11" s="230" t="s">
        <v>112</v>
      </c>
      <c r="T11" s="231" t="s">
        <v>112</v>
      </c>
      <c r="U11" s="215">
        <v>1.03999</v>
      </c>
      <c r="V11" s="215">
        <f>ROUND(E11*U11,2)</f>
        <v>12.58</v>
      </c>
      <c r="W11" s="215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113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1" outlineLevel="1" x14ac:dyDescent="0.25">
      <c r="A12" s="213"/>
      <c r="B12" s="214"/>
      <c r="C12" s="250" t="s">
        <v>354</v>
      </c>
      <c r="D12" s="242"/>
      <c r="E12" s="242"/>
      <c r="F12" s="242"/>
      <c r="G12" s="242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192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40" t="str">
        <f>C12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12" s="205"/>
      <c r="BC12" s="205"/>
      <c r="BD12" s="205"/>
      <c r="BE12" s="205"/>
      <c r="BF12" s="205"/>
      <c r="BG12" s="205"/>
      <c r="BH12" s="205"/>
    </row>
    <row r="13" spans="1:60" ht="20.399999999999999" outlineLevel="1" x14ac:dyDescent="0.25">
      <c r="A13" s="233">
        <v>3</v>
      </c>
      <c r="B13" s="234" t="s">
        <v>357</v>
      </c>
      <c r="C13" s="248" t="s">
        <v>358</v>
      </c>
      <c r="D13" s="235" t="s">
        <v>156</v>
      </c>
      <c r="E13" s="236">
        <v>23.05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7.1500000000000001E-3</v>
      </c>
      <c r="O13" s="238">
        <f>ROUND(E13*N13,2)</f>
        <v>0.16</v>
      </c>
      <c r="P13" s="238">
        <v>0</v>
      </c>
      <c r="Q13" s="238">
        <f>ROUND(E13*P13,2)</f>
        <v>0</v>
      </c>
      <c r="R13" s="238" t="s">
        <v>296</v>
      </c>
      <c r="S13" s="238" t="s">
        <v>112</v>
      </c>
      <c r="T13" s="239" t="s">
        <v>112</v>
      </c>
      <c r="U13" s="215">
        <v>2</v>
      </c>
      <c r="V13" s="215">
        <f>ROUND(E13*U13,2)</f>
        <v>46.1</v>
      </c>
      <c r="W13" s="21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113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x14ac:dyDescent="0.25">
      <c r="A14" s="219" t="s">
        <v>106</v>
      </c>
      <c r="B14" s="220" t="s">
        <v>67</v>
      </c>
      <c r="C14" s="244" t="s">
        <v>68</v>
      </c>
      <c r="D14" s="221"/>
      <c r="E14" s="222"/>
      <c r="F14" s="223"/>
      <c r="G14" s="223">
        <f>SUMIF(AG15:AG29,"&lt;&gt;NOR",G15:G29)</f>
        <v>0</v>
      </c>
      <c r="H14" s="223"/>
      <c r="I14" s="223">
        <f>SUM(I15:I29)</f>
        <v>0</v>
      </c>
      <c r="J14" s="223"/>
      <c r="K14" s="223">
        <f>SUM(K15:K29)</f>
        <v>0</v>
      </c>
      <c r="L14" s="223"/>
      <c r="M14" s="223">
        <f>SUM(M15:M29)</f>
        <v>0</v>
      </c>
      <c r="N14" s="223"/>
      <c r="O14" s="223">
        <f>SUM(O15:O29)</f>
        <v>23.240000000000002</v>
      </c>
      <c r="P14" s="223"/>
      <c r="Q14" s="223">
        <f>SUM(Q15:Q29)</f>
        <v>0</v>
      </c>
      <c r="R14" s="223"/>
      <c r="S14" s="223"/>
      <c r="T14" s="224"/>
      <c r="U14" s="218"/>
      <c r="V14" s="218">
        <f>SUM(V15:V29)</f>
        <v>0</v>
      </c>
      <c r="W14" s="218"/>
      <c r="AG14" t="s">
        <v>107</v>
      </c>
    </row>
    <row r="15" spans="1:60" outlineLevel="1" x14ac:dyDescent="0.25">
      <c r="A15" s="225">
        <v>4</v>
      </c>
      <c r="B15" s="226" t="s">
        <v>359</v>
      </c>
      <c r="C15" s="245" t="s">
        <v>360</v>
      </c>
      <c r="D15" s="227" t="s">
        <v>123</v>
      </c>
      <c r="E15" s="228">
        <v>82.69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30">
        <v>0.05</v>
      </c>
      <c r="O15" s="230">
        <f>ROUND(E15*N15,2)</f>
        <v>4.13</v>
      </c>
      <c r="P15" s="230">
        <v>0</v>
      </c>
      <c r="Q15" s="230">
        <f>ROUND(E15*P15,2)</f>
        <v>0</v>
      </c>
      <c r="R15" s="230"/>
      <c r="S15" s="230" t="s">
        <v>147</v>
      </c>
      <c r="T15" s="231" t="s">
        <v>148</v>
      </c>
      <c r="U15" s="215">
        <v>0</v>
      </c>
      <c r="V15" s="215">
        <f>ROUND(E15*U15,2)</f>
        <v>0</v>
      </c>
      <c r="W15" s="21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113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5">
      <c r="A16" s="213"/>
      <c r="B16" s="214"/>
      <c r="C16" s="247" t="s">
        <v>361</v>
      </c>
      <c r="D16" s="216"/>
      <c r="E16" s="217">
        <v>147.96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117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5">
      <c r="A17" s="213"/>
      <c r="B17" s="214"/>
      <c r="C17" s="247" t="s">
        <v>362</v>
      </c>
      <c r="D17" s="216"/>
      <c r="E17" s="217">
        <v>-75.27</v>
      </c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117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13"/>
      <c r="B18" s="214"/>
      <c r="C18" s="247" t="s">
        <v>363</v>
      </c>
      <c r="D18" s="216"/>
      <c r="E18" s="217">
        <v>10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117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225">
        <v>5</v>
      </c>
      <c r="B19" s="226" t="s">
        <v>364</v>
      </c>
      <c r="C19" s="245" t="s">
        <v>365</v>
      </c>
      <c r="D19" s="227" t="s">
        <v>123</v>
      </c>
      <c r="E19" s="228">
        <v>85.27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0.05</v>
      </c>
      <c r="O19" s="230">
        <f>ROUND(E19*N19,2)</f>
        <v>4.26</v>
      </c>
      <c r="P19" s="230">
        <v>0</v>
      </c>
      <c r="Q19" s="230">
        <f>ROUND(E19*P19,2)</f>
        <v>0</v>
      </c>
      <c r="R19" s="230"/>
      <c r="S19" s="230" t="s">
        <v>147</v>
      </c>
      <c r="T19" s="231" t="s">
        <v>148</v>
      </c>
      <c r="U19" s="215">
        <v>0</v>
      </c>
      <c r="V19" s="215">
        <f>ROUND(E19*U19,2)</f>
        <v>0</v>
      </c>
      <c r="W19" s="21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113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13"/>
      <c r="B20" s="214"/>
      <c r="C20" s="247" t="s">
        <v>366</v>
      </c>
      <c r="D20" s="216"/>
      <c r="E20" s="217">
        <v>75.27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117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213"/>
      <c r="B21" s="214"/>
      <c r="C21" s="247" t="s">
        <v>367</v>
      </c>
      <c r="D21" s="216"/>
      <c r="E21" s="217">
        <v>10</v>
      </c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117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225">
        <v>6</v>
      </c>
      <c r="B22" s="226" t="s">
        <v>368</v>
      </c>
      <c r="C22" s="245" t="s">
        <v>369</v>
      </c>
      <c r="D22" s="227" t="s">
        <v>123</v>
      </c>
      <c r="E22" s="228">
        <v>76.98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30">
        <v>0.05</v>
      </c>
      <c r="O22" s="230">
        <f>ROUND(E22*N22,2)</f>
        <v>3.85</v>
      </c>
      <c r="P22" s="230">
        <v>0</v>
      </c>
      <c r="Q22" s="230">
        <f>ROUND(E22*P22,2)</f>
        <v>0</v>
      </c>
      <c r="R22" s="230"/>
      <c r="S22" s="230" t="s">
        <v>147</v>
      </c>
      <c r="T22" s="231" t="s">
        <v>148</v>
      </c>
      <c r="U22" s="215">
        <v>0</v>
      </c>
      <c r="V22" s="215">
        <f>ROUND(E22*U22,2)</f>
        <v>0</v>
      </c>
      <c r="W22" s="21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113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213"/>
      <c r="B23" s="214"/>
      <c r="C23" s="247" t="s">
        <v>370</v>
      </c>
      <c r="D23" s="216"/>
      <c r="E23" s="217">
        <v>265.07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117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5">
      <c r="A24" s="213"/>
      <c r="B24" s="214"/>
      <c r="C24" s="247" t="s">
        <v>371</v>
      </c>
      <c r="D24" s="216"/>
      <c r="E24" s="217">
        <v>-198.09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117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5">
      <c r="A25" s="213"/>
      <c r="B25" s="214"/>
      <c r="C25" s="247" t="s">
        <v>372</v>
      </c>
      <c r="D25" s="216"/>
      <c r="E25" s="217">
        <v>10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117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5">
      <c r="A26" s="225">
        <v>7</v>
      </c>
      <c r="B26" s="226" t="s">
        <v>373</v>
      </c>
      <c r="C26" s="245" t="s">
        <v>374</v>
      </c>
      <c r="D26" s="227" t="s">
        <v>123</v>
      </c>
      <c r="E26" s="228">
        <v>220.09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30">
        <v>0.05</v>
      </c>
      <c r="O26" s="230">
        <f>ROUND(E26*N26,2)</f>
        <v>11</v>
      </c>
      <c r="P26" s="230">
        <v>0</v>
      </c>
      <c r="Q26" s="230">
        <f>ROUND(E26*P26,2)</f>
        <v>0</v>
      </c>
      <c r="R26" s="230"/>
      <c r="S26" s="230" t="s">
        <v>147</v>
      </c>
      <c r="T26" s="231" t="s">
        <v>148</v>
      </c>
      <c r="U26" s="215">
        <v>0</v>
      </c>
      <c r="V26" s="215">
        <f>ROUND(E26*U26,2)</f>
        <v>0</v>
      </c>
      <c r="W26" s="21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113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5">
      <c r="A27" s="213"/>
      <c r="B27" s="214"/>
      <c r="C27" s="247" t="s">
        <v>375</v>
      </c>
      <c r="D27" s="216"/>
      <c r="E27" s="217">
        <v>198.09</v>
      </c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117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5">
      <c r="A28" s="213"/>
      <c r="B28" s="214"/>
      <c r="C28" s="247" t="s">
        <v>376</v>
      </c>
      <c r="D28" s="216"/>
      <c r="E28" s="217">
        <v>22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117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33">
        <v>8</v>
      </c>
      <c r="B29" s="234" t="s">
        <v>377</v>
      </c>
      <c r="C29" s="248" t="s">
        <v>378</v>
      </c>
      <c r="D29" s="235" t="s">
        <v>156</v>
      </c>
      <c r="E29" s="236">
        <v>41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/>
      <c r="S29" s="238" t="s">
        <v>147</v>
      </c>
      <c r="T29" s="239" t="s">
        <v>148</v>
      </c>
      <c r="U29" s="215">
        <v>0</v>
      </c>
      <c r="V29" s="215">
        <f>ROUND(E29*U29,2)</f>
        <v>0</v>
      </c>
      <c r="W29" s="215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113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x14ac:dyDescent="0.25">
      <c r="A30" s="219" t="s">
        <v>106</v>
      </c>
      <c r="B30" s="220" t="s">
        <v>69</v>
      </c>
      <c r="C30" s="244" t="s">
        <v>70</v>
      </c>
      <c r="D30" s="221"/>
      <c r="E30" s="222"/>
      <c r="F30" s="223"/>
      <c r="G30" s="223">
        <f>SUMIF(AG31:AG39,"&lt;&gt;NOR",G31:G39)</f>
        <v>0</v>
      </c>
      <c r="H30" s="223"/>
      <c r="I30" s="223">
        <f>SUM(I31:I39)</f>
        <v>0</v>
      </c>
      <c r="J30" s="223"/>
      <c r="K30" s="223">
        <f>SUM(K31:K39)</f>
        <v>0</v>
      </c>
      <c r="L30" s="223"/>
      <c r="M30" s="223">
        <f>SUM(M31:M39)</f>
        <v>0</v>
      </c>
      <c r="N30" s="223"/>
      <c r="O30" s="223">
        <f>SUM(O31:O39)</f>
        <v>0.01</v>
      </c>
      <c r="P30" s="223"/>
      <c r="Q30" s="223">
        <f>SUM(Q31:Q39)</f>
        <v>0</v>
      </c>
      <c r="R30" s="223"/>
      <c r="S30" s="223"/>
      <c r="T30" s="224"/>
      <c r="U30" s="218"/>
      <c r="V30" s="218">
        <f>SUM(V31:V39)</f>
        <v>182.14</v>
      </c>
      <c r="W30" s="218"/>
      <c r="AG30" t="s">
        <v>107</v>
      </c>
    </row>
    <row r="31" spans="1:60" ht="40.799999999999997" outlineLevel="1" x14ac:dyDescent="0.25">
      <c r="A31" s="225">
        <v>9</v>
      </c>
      <c r="B31" s="226" t="s">
        <v>379</v>
      </c>
      <c r="C31" s="245" t="s">
        <v>380</v>
      </c>
      <c r="D31" s="227" t="s">
        <v>123</v>
      </c>
      <c r="E31" s="228">
        <v>266.7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30">
        <v>4.0000000000000003E-5</v>
      </c>
      <c r="O31" s="230">
        <f>ROUND(E31*N31,2)</f>
        <v>0.01</v>
      </c>
      <c r="P31" s="230">
        <v>0</v>
      </c>
      <c r="Q31" s="230">
        <f>ROUND(E31*P31,2)</f>
        <v>0</v>
      </c>
      <c r="R31" s="230" t="s">
        <v>205</v>
      </c>
      <c r="S31" s="230" t="s">
        <v>112</v>
      </c>
      <c r="T31" s="231" t="s">
        <v>112</v>
      </c>
      <c r="U31" s="215">
        <v>0.308</v>
      </c>
      <c r="V31" s="215">
        <f>ROUND(E31*U31,2)</f>
        <v>82.14</v>
      </c>
      <c r="W31" s="215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113</v>
      </c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13"/>
      <c r="B32" s="214"/>
      <c r="C32" s="247" t="s">
        <v>381</v>
      </c>
      <c r="D32" s="216"/>
      <c r="E32" s="217">
        <v>266.7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117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33">
        <v>10</v>
      </c>
      <c r="B33" s="234" t="s">
        <v>382</v>
      </c>
      <c r="C33" s="248" t="s">
        <v>383</v>
      </c>
      <c r="D33" s="235" t="s">
        <v>236</v>
      </c>
      <c r="E33" s="236">
        <v>1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/>
      <c r="S33" s="238" t="s">
        <v>147</v>
      </c>
      <c r="T33" s="239" t="s">
        <v>148</v>
      </c>
      <c r="U33" s="215">
        <v>0</v>
      </c>
      <c r="V33" s="215">
        <f>ROUND(E33*U33,2)</f>
        <v>0</v>
      </c>
      <c r="W33" s="215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113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5">
      <c r="A34" s="225">
        <v>11</v>
      </c>
      <c r="B34" s="226" t="s">
        <v>384</v>
      </c>
      <c r="C34" s="245" t="s">
        <v>385</v>
      </c>
      <c r="D34" s="227" t="s">
        <v>123</v>
      </c>
      <c r="E34" s="228">
        <v>211.29525000000001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147</v>
      </c>
      <c r="T34" s="231" t="s">
        <v>148</v>
      </c>
      <c r="U34" s="215">
        <v>0</v>
      </c>
      <c r="V34" s="215">
        <f>ROUND(E34*U34,2)</f>
        <v>0</v>
      </c>
      <c r="W34" s="215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113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5">
      <c r="A35" s="213"/>
      <c r="B35" s="214"/>
      <c r="C35" s="247" t="s">
        <v>386</v>
      </c>
      <c r="D35" s="216"/>
      <c r="E35" s="217">
        <v>11.8</v>
      </c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117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5">
      <c r="A36" s="213"/>
      <c r="B36" s="214"/>
      <c r="C36" s="247" t="s">
        <v>387</v>
      </c>
      <c r="D36" s="216"/>
      <c r="E36" s="217">
        <v>42.55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117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5">
      <c r="A37" s="213"/>
      <c r="B37" s="214"/>
      <c r="C37" s="247" t="s">
        <v>388</v>
      </c>
      <c r="D37" s="216"/>
      <c r="E37" s="217">
        <v>148.5</v>
      </c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117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5">
      <c r="A38" s="213"/>
      <c r="B38" s="214"/>
      <c r="C38" s="247" t="s">
        <v>389</v>
      </c>
      <c r="D38" s="216"/>
      <c r="E38" s="217">
        <v>8.4452499999999997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117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5">
      <c r="A39" s="233">
        <v>12</v>
      </c>
      <c r="B39" s="234" t="s">
        <v>247</v>
      </c>
      <c r="C39" s="248" t="s">
        <v>248</v>
      </c>
      <c r="D39" s="235" t="s">
        <v>249</v>
      </c>
      <c r="E39" s="236">
        <v>100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38" t="s">
        <v>250</v>
      </c>
      <c r="S39" s="238" t="s">
        <v>112</v>
      </c>
      <c r="T39" s="239" t="s">
        <v>251</v>
      </c>
      <c r="U39" s="215">
        <v>1</v>
      </c>
      <c r="V39" s="215">
        <f>ROUND(E39*U39,2)</f>
        <v>100</v>
      </c>
      <c r="W39" s="215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252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x14ac:dyDescent="0.25">
      <c r="A40" s="219" t="s">
        <v>106</v>
      </c>
      <c r="B40" s="220" t="s">
        <v>71</v>
      </c>
      <c r="C40" s="244" t="s">
        <v>72</v>
      </c>
      <c r="D40" s="221"/>
      <c r="E40" s="222"/>
      <c r="F40" s="223"/>
      <c r="G40" s="223">
        <f>SUMIF(AG41:AG63,"&lt;&gt;NOR",G41:G63)</f>
        <v>0</v>
      </c>
      <c r="H40" s="223"/>
      <c r="I40" s="223">
        <f>SUM(I41:I63)</f>
        <v>0</v>
      </c>
      <c r="J40" s="223"/>
      <c r="K40" s="223">
        <f>SUM(K41:K63)</f>
        <v>0</v>
      </c>
      <c r="L40" s="223"/>
      <c r="M40" s="223">
        <f>SUM(M41:M63)</f>
        <v>0</v>
      </c>
      <c r="N40" s="223"/>
      <c r="O40" s="223">
        <f>SUM(O41:O63)</f>
        <v>0</v>
      </c>
      <c r="P40" s="223"/>
      <c r="Q40" s="223">
        <f>SUM(Q41:Q63)</f>
        <v>14.670000000000002</v>
      </c>
      <c r="R40" s="223"/>
      <c r="S40" s="223"/>
      <c r="T40" s="224"/>
      <c r="U40" s="218"/>
      <c r="V40" s="218">
        <f>SUM(V41:V63)</f>
        <v>162.35</v>
      </c>
      <c r="W40" s="218"/>
      <c r="AG40" t="s">
        <v>107</v>
      </c>
    </row>
    <row r="41" spans="1:60" outlineLevel="1" x14ac:dyDescent="0.25">
      <c r="A41" s="225">
        <v>13</v>
      </c>
      <c r="B41" s="226" t="s">
        <v>390</v>
      </c>
      <c r="C41" s="245" t="s">
        <v>391</v>
      </c>
      <c r="D41" s="227" t="s">
        <v>123</v>
      </c>
      <c r="E41" s="228">
        <v>86.64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0</v>
      </c>
      <c r="O41" s="230">
        <f>ROUND(E41*N41,2)</f>
        <v>0</v>
      </c>
      <c r="P41" s="230">
        <v>4.5999999999999999E-2</v>
      </c>
      <c r="Q41" s="230">
        <f>ROUND(E41*P41,2)</f>
        <v>3.99</v>
      </c>
      <c r="R41" s="230" t="s">
        <v>263</v>
      </c>
      <c r="S41" s="230" t="s">
        <v>112</v>
      </c>
      <c r="T41" s="231" t="s">
        <v>112</v>
      </c>
      <c r="U41" s="215">
        <v>0.26</v>
      </c>
      <c r="V41" s="215">
        <f>ROUND(E41*U41,2)</f>
        <v>22.53</v>
      </c>
      <c r="W41" s="215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113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5">
      <c r="A42" s="213"/>
      <c r="B42" s="214"/>
      <c r="C42" s="247" t="s">
        <v>392</v>
      </c>
      <c r="D42" s="216"/>
      <c r="E42" s="217">
        <v>335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117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5">
      <c r="A43" s="213"/>
      <c r="B43" s="214"/>
      <c r="C43" s="247" t="s">
        <v>393</v>
      </c>
      <c r="D43" s="216"/>
      <c r="E43" s="217">
        <v>-273.36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117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5">
      <c r="A44" s="213"/>
      <c r="B44" s="214"/>
      <c r="C44" s="247" t="s">
        <v>394</v>
      </c>
      <c r="D44" s="216"/>
      <c r="E44" s="217">
        <v>25</v>
      </c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117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5">
      <c r="A45" s="225">
        <v>14</v>
      </c>
      <c r="B45" s="226" t="s">
        <v>395</v>
      </c>
      <c r="C45" s="245" t="s">
        <v>396</v>
      </c>
      <c r="D45" s="227" t="s">
        <v>123</v>
      </c>
      <c r="E45" s="228">
        <v>66.239999999999995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30">
        <v>0</v>
      </c>
      <c r="O45" s="230">
        <f>ROUND(E45*N45,2)</f>
        <v>0</v>
      </c>
      <c r="P45" s="230">
        <v>6.0999999999999999E-2</v>
      </c>
      <c r="Q45" s="230">
        <f>ROUND(E45*P45,2)</f>
        <v>4.04</v>
      </c>
      <c r="R45" s="230" t="s">
        <v>263</v>
      </c>
      <c r="S45" s="230" t="s">
        <v>112</v>
      </c>
      <c r="T45" s="231" t="s">
        <v>112</v>
      </c>
      <c r="U45" s="215">
        <v>0.67</v>
      </c>
      <c r="V45" s="215">
        <f>ROUND(E45*U45,2)</f>
        <v>44.38</v>
      </c>
      <c r="W45" s="215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113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5">
      <c r="A46" s="213"/>
      <c r="B46" s="214"/>
      <c r="C46" s="247" t="s">
        <v>397</v>
      </c>
      <c r="D46" s="216"/>
      <c r="E46" s="217">
        <v>66.239999999999995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117</v>
      </c>
      <c r="AH46" s="205">
        <v>5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ht="20.399999999999999" outlineLevel="1" x14ac:dyDescent="0.25">
      <c r="A47" s="225">
        <v>15</v>
      </c>
      <c r="B47" s="226" t="s">
        <v>398</v>
      </c>
      <c r="C47" s="245" t="s">
        <v>399</v>
      </c>
      <c r="D47" s="227" t="s">
        <v>123</v>
      </c>
      <c r="E47" s="228">
        <v>152.88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30">
        <v>0</v>
      </c>
      <c r="O47" s="230">
        <f>ROUND(E47*N47,2)</f>
        <v>0</v>
      </c>
      <c r="P47" s="230">
        <v>1.4E-2</v>
      </c>
      <c r="Q47" s="230">
        <f>ROUND(E47*P47,2)</f>
        <v>2.14</v>
      </c>
      <c r="R47" s="230" t="s">
        <v>263</v>
      </c>
      <c r="S47" s="230" t="s">
        <v>112</v>
      </c>
      <c r="T47" s="231" t="s">
        <v>112</v>
      </c>
      <c r="U47" s="215">
        <v>0.22</v>
      </c>
      <c r="V47" s="215">
        <f>ROUND(E47*U47,2)</f>
        <v>33.630000000000003</v>
      </c>
      <c r="W47" s="215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113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5">
      <c r="A48" s="213"/>
      <c r="B48" s="214"/>
      <c r="C48" s="247" t="s">
        <v>400</v>
      </c>
      <c r="D48" s="216"/>
      <c r="E48" s="217">
        <v>86.64</v>
      </c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117</v>
      </c>
      <c r="AH48" s="205">
        <v>5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5">
      <c r="A49" s="213"/>
      <c r="B49" s="214"/>
      <c r="C49" s="247" t="s">
        <v>397</v>
      </c>
      <c r="D49" s="216"/>
      <c r="E49" s="217">
        <v>66.239999999999995</v>
      </c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117</v>
      </c>
      <c r="AH49" s="205">
        <v>5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0.399999999999999" outlineLevel="1" x14ac:dyDescent="0.25">
      <c r="A50" s="225">
        <v>16</v>
      </c>
      <c r="B50" s="226" t="s">
        <v>401</v>
      </c>
      <c r="C50" s="245" t="s">
        <v>402</v>
      </c>
      <c r="D50" s="227" t="s">
        <v>123</v>
      </c>
      <c r="E50" s="228">
        <v>66.239999999999995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30">
        <v>0</v>
      </c>
      <c r="O50" s="230">
        <f>ROUND(E50*N50,2)</f>
        <v>0</v>
      </c>
      <c r="P50" s="230">
        <v>6.8000000000000005E-2</v>
      </c>
      <c r="Q50" s="230">
        <f>ROUND(E50*P50,2)</f>
        <v>4.5</v>
      </c>
      <c r="R50" s="230" t="s">
        <v>263</v>
      </c>
      <c r="S50" s="230" t="s">
        <v>112</v>
      </c>
      <c r="T50" s="231" t="s">
        <v>112</v>
      </c>
      <c r="U50" s="215">
        <v>0.3</v>
      </c>
      <c r="V50" s="215">
        <f>ROUND(E50*U50,2)</f>
        <v>19.87</v>
      </c>
      <c r="W50" s="215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113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5">
      <c r="A51" s="213"/>
      <c r="B51" s="214"/>
      <c r="C51" s="246" t="s">
        <v>403</v>
      </c>
      <c r="D51" s="232"/>
      <c r="E51" s="232"/>
      <c r="F51" s="232"/>
      <c r="G51" s="232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115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213"/>
      <c r="B52" s="214"/>
      <c r="C52" s="247" t="s">
        <v>404</v>
      </c>
      <c r="D52" s="216"/>
      <c r="E52" s="217">
        <v>52.92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117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5">
      <c r="A53" s="213"/>
      <c r="B53" s="214"/>
      <c r="C53" s="247" t="s">
        <v>405</v>
      </c>
      <c r="D53" s="216"/>
      <c r="E53" s="217">
        <v>16.2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117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5">
      <c r="A54" s="213"/>
      <c r="B54" s="214"/>
      <c r="C54" s="247" t="s">
        <v>406</v>
      </c>
      <c r="D54" s="216"/>
      <c r="E54" s="217">
        <v>-2.88</v>
      </c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117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5">
      <c r="A55" s="225">
        <v>17</v>
      </c>
      <c r="B55" s="226" t="s">
        <v>407</v>
      </c>
      <c r="C55" s="245" t="s">
        <v>408</v>
      </c>
      <c r="D55" s="227" t="s">
        <v>156</v>
      </c>
      <c r="E55" s="228">
        <v>30.8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 t="s">
        <v>409</v>
      </c>
      <c r="S55" s="230" t="s">
        <v>112</v>
      </c>
      <c r="T55" s="231" t="s">
        <v>112</v>
      </c>
      <c r="U55" s="215">
        <v>3.5000000000000003E-2</v>
      </c>
      <c r="V55" s="215">
        <f>ROUND(E55*U55,2)</f>
        <v>1.08</v>
      </c>
      <c r="W55" s="215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113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5">
      <c r="A56" s="213"/>
      <c r="B56" s="214"/>
      <c r="C56" s="247" t="s">
        <v>410</v>
      </c>
      <c r="D56" s="216"/>
      <c r="E56" s="217">
        <v>30.8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117</v>
      </c>
      <c r="AH56" s="205">
        <v>0</v>
      </c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5">
      <c r="A57" s="233">
        <v>18</v>
      </c>
      <c r="B57" s="234" t="s">
        <v>280</v>
      </c>
      <c r="C57" s="248" t="s">
        <v>281</v>
      </c>
      <c r="D57" s="235" t="s">
        <v>143</v>
      </c>
      <c r="E57" s="236">
        <v>14.670719999999999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8">
        <v>0</v>
      </c>
      <c r="O57" s="238">
        <f>ROUND(E57*N57,2)</f>
        <v>0</v>
      </c>
      <c r="P57" s="238">
        <v>0</v>
      </c>
      <c r="Q57" s="238">
        <f>ROUND(E57*P57,2)</f>
        <v>0</v>
      </c>
      <c r="R57" s="238" t="s">
        <v>263</v>
      </c>
      <c r="S57" s="238" t="s">
        <v>112</v>
      </c>
      <c r="T57" s="239" t="s">
        <v>112</v>
      </c>
      <c r="U57" s="215">
        <v>0.93300000000000005</v>
      </c>
      <c r="V57" s="215">
        <f>ROUND(E57*U57,2)</f>
        <v>13.69</v>
      </c>
      <c r="W57" s="215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282</v>
      </c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5">
      <c r="A58" s="225">
        <v>19</v>
      </c>
      <c r="B58" s="226" t="s">
        <v>283</v>
      </c>
      <c r="C58" s="245" t="s">
        <v>284</v>
      </c>
      <c r="D58" s="227" t="s">
        <v>143</v>
      </c>
      <c r="E58" s="228">
        <v>14.670719999999999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21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 t="s">
        <v>263</v>
      </c>
      <c r="S58" s="230" t="s">
        <v>112</v>
      </c>
      <c r="T58" s="231" t="s">
        <v>112</v>
      </c>
      <c r="U58" s="215">
        <v>0.49</v>
      </c>
      <c r="V58" s="215">
        <f>ROUND(E58*U58,2)</f>
        <v>7.19</v>
      </c>
      <c r="W58" s="215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282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5">
      <c r="A59" s="213"/>
      <c r="B59" s="214"/>
      <c r="C59" s="250" t="s">
        <v>285</v>
      </c>
      <c r="D59" s="242"/>
      <c r="E59" s="242"/>
      <c r="F59" s="242"/>
      <c r="G59" s="242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192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5">
      <c r="A60" s="233">
        <v>20</v>
      </c>
      <c r="B60" s="234" t="s">
        <v>286</v>
      </c>
      <c r="C60" s="248" t="s">
        <v>287</v>
      </c>
      <c r="D60" s="235" t="s">
        <v>143</v>
      </c>
      <c r="E60" s="236">
        <v>132.03648000000001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8">
        <v>0</v>
      </c>
      <c r="O60" s="238">
        <f>ROUND(E60*N60,2)</f>
        <v>0</v>
      </c>
      <c r="P60" s="238">
        <v>0</v>
      </c>
      <c r="Q60" s="238">
        <f>ROUND(E60*P60,2)</f>
        <v>0</v>
      </c>
      <c r="R60" s="238" t="s">
        <v>263</v>
      </c>
      <c r="S60" s="238" t="s">
        <v>112</v>
      </c>
      <c r="T60" s="239" t="s">
        <v>112</v>
      </c>
      <c r="U60" s="215">
        <v>0</v>
      </c>
      <c r="V60" s="215">
        <f>ROUND(E60*U60,2)</f>
        <v>0</v>
      </c>
      <c r="W60" s="215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282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5">
      <c r="A61" s="233">
        <v>21</v>
      </c>
      <c r="B61" s="234" t="s">
        <v>288</v>
      </c>
      <c r="C61" s="248" t="s">
        <v>289</v>
      </c>
      <c r="D61" s="235" t="s">
        <v>143</v>
      </c>
      <c r="E61" s="236">
        <v>14.670719999999999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0</v>
      </c>
      <c r="O61" s="238">
        <f>ROUND(E61*N61,2)</f>
        <v>0</v>
      </c>
      <c r="P61" s="238">
        <v>0</v>
      </c>
      <c r="Q61" s="238">
        <f>ROUND(E61*P61,2)</f>
        <v>0</v>
      </c>
      <c r="R61" s="238" t="s">
        <v>263</v>
      </c>
      <c r="S61" s="238" t="s">
        <v>112</v>
      </c>
      <c r="T61" s="239" t="s">
        <v>112</v>
      </c>
      <c r="U61" s="215">
        <v>0.94199999999999995</v>
      </c>
      <c r="V61" s="215">
        <f>ROUND(E61*U61,2)</f>
        <v>13.82</v>
      </c>
      <c r="W61" s="215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282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5">
      <c r="A62" s="233">
        <v>22</v>
      </c>
      <c r="B62" s="234" t="s">
        <v>290</v>
      </c>
      <c r="C62" s="248" t="s">
        <v>291</v>
      </c>
      <c r="D62" s="235" t="s">
        <v>143</v>
      </c>
      <c r="E62" s="236">
        <v>58.682879999999997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38" t="s">
        <v>263</v>
      </c>
      <c r="S62" s="238" t="s">
        <v>112</v>
      </c>
      <c r="T62" s="239" t="s">
        <v>112</v>
      </c>
      <c r="U62" s="215">
        <v>0.105</v>
      </c>
      <c r="V62" s="215">
        <f>ROUND(E62*U62,2)</f>
        <v>6.16</v>
      </c>
      <c r="W62" s="215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282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5">
      <c r="A63" s="233">
        <v>23</v>
      </c>
      <c r="B63" s="234" t="s">
        <v>292</v>
      </c>
      <c r="C63" s="248" t="s">
        <v>293</v>
      </c>
      <c r="D63" s="235" t="s">
        <v>143</v>
      </c>
      <c r="E63" s="236">
        <v>14.670719999999999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8">
        <v>0</v>
      </c>
      <c r="O63" s="238">
        <f>ROUND(E63*N63,2)</f>
        <v>0</v>
      </c>
      <c r="P63" s="238">
        <v>0</v>
      </c>
      <c r="Q63" s="238">
        <f>ROUND(E63*P63,2)</f>
        <v>0</v>
      </c>
      <c r="R63" s="238" t="s">
        <v>263</v>
      </c>
      <c r="S63" s="238" t="s">
        <v>112</v>
      </c>
      <c r="T63" s="239" t="s">
        <v>264</v>
      </c>
      <c r="U63" s="215">
        <v>0</v>
      </c>
      <c r="V63" s="215">
        <f>ROUND(E63*U63,2)</f>
        <v>0</v>
      </c>
      <c r="W63" s="215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282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x14ac:dyDescent="0.25">
      <c r="A64" s="219" t="s">
        <v>106</v>
      </c>
      <c r="B64" s="220" t="s">
        <v>73</v>
      </c>
      <c r="C64" s="244" t="s">
        <v>74</v>
      </c>
      <c r="D64" s="221"/>
      <c r="E64" s="222"/>
      <c r="F64" s="223"/>
      <c r="G64" s="223">
        <f>SUMIF(AG65:AG66,"&lt;&gt;NOR",G65:G66)</f>
        <v>0</v>
      </c>
      <c r="H64" s="223"/>
      <c r="I64" s="223">
        <f>SUM(I65:I66)</f>
        <v>0</v>
      </c>
      <c r="J64" s="223"/>
      <c r="K64" s="223">
        <f>SUM(K65:K66)</f>
        <v>0</v>
      </c>
      <c r="L64" s="223"/>
      <c r="M64" s="223">
        <f>SUM(M65:M66)</f>
        <v>0</v>
      </c>
      <c r="N64" s="223"/>
      <c r="O64" s="223">
        <f>SUM(O65:O66)</f>
        <v>0</v>
      </c>
      <c r="P64" s="223"/>
      <c r="Q64" s="223">
        <f>SUM(Q65:Q66)</f>
        <v>0</v>
      </c>
      <c r="R64" s="223"/>
      <c r="S64" s="223"/>
      <c r="T64" s="224"/>
      <c r="U64" s="218"/>
      <c r="V64" s="218">
        <f>SUM(V65:V66)</f>
        <v>22.01</v>
      </c>
      <c r="W64" s="218"/>
      <c r="AG64" t="s">
        <v>107</v>
      </c>
    </row>
    <row r="65" spans="1:60" ht="30.6" outlineLevel="1" x14ac:dyDescent="0.25">
      <c r="A65" s="225">
        <v>24</v>
      </c>
      <c r="B65" s="226" t="s">
        <v>294</v>
      </c>
      <c r="C65" s="245" t="s">
        <v>295</v>
      </c>
      <c r="D65" s="227" t="s">
        <v>143</v>
      </c>
      <c r="E65" s="228">
        <v>23.455639999999999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 t="s">
        <v>296</v>
      </c>
      <c r="S65" s="230" t="s">
        <v>112</v>
      </c>
      <c r="T65" s="231" t="s">
        <v>112</v>
      </c>
      <c r="U65" s="215">
        <v>0.9385</v>
      </c>
      <c r="V65" s="215">
        <f>ROUND(E65*U65,2)</f>
        <v>22.01</v>
      </c>
      <c r="W65" s="215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297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5">
      <c r="A66" s="213"/>
      <c r="B66" s="214"/>
      <c r="C66" s="246" t="s">
        <v>298</v>
      </c>
      <c r="D66" s="232"/>
      <c r="E66" s="232"/>
      <c r="F66" s="232"/>
      <c r="G66" s="232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115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x14ac:dyDescent="0.25">
      <c r="A67" s="219" t="s">
        <v>106</v>
      </c>
      <c r="B67" s="220" t="s">
        <v>77</v>
      </c>
      <c r="C67" s="244" t="s">
        <v>78</v>
      </c>
      <c r="D67" s="221"/>
      <c r="E67" s="222"/>
      <c r="F67" s="223"/>
      <c r="G67" s="223">
        <f>SUMIF(AG68:AG79,"&lt;&gt;NOR",G68:G79)</f>
        <v>0</v>
      </c>
      <c r="H67" s="223"/>
      <c r="I67" s="223">
        <f>SUM(I68:I79)</f>
        <v>0</v>
      </c>
      <c r="J67" s="223"/>
      <c r="K67" s="223">
        <f>SUM(K68:K79)</f>
        <v>0</v>
      </c>
      <c r="L67" s="223"/>
      <c r="M67" s="223">
        <f>SUM(M68:M79)</f>
        <v>0</v>
      </c>
      <c r="N67" s="223"/>
      <c r="O67" s="223">
        <f>SUM(O68:O79)</f>
        <v>0</v>
      </c>
      <c r="P67" s="223"/>
      <c r="Q67" s="223">
        <f>SUM(Q68:Q79)</f>
        <v>0</v>
      </c>
      <c r="R67" s="223"/>
      <c r="S67" s="223"/>
      <c r="T67" s="224"/>
      <c r="U67" s="218"/>
      <c r="V67" s="218">
        <f>SUM(V68:V79)</f>
        <v>31.55</v>
      </c>
      <c r="W67" s="218"/>
      <c r="AG67" t="s">
        <v>107</v>
      </c>
    </row>
    <row r="68" spans="1:60" outlineLevel="1" x14ac:dyDescent="0.25">
      <c r="A68" s="225">
        <v>25</v>
      </c>
      <c r="B68" s="226" t="s">
        <v>411</v>
      </c>
      <c r="C68" s="245" t="s">
        <v>412</v>
      </c>
      <c r="D68" s="227" t="s">
        <v>123</v>
      </c>
      <c r="E68" s="228">
        <v>452.65525000000002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21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 t="s">
        <v>413</v>
      </c>
      <c r="S68" s="230" t="s">
        <v>112</v>
      </c>
      <c r="T68" s="231" t="s">
        <v>112</v>
      </c>
      <c r="U68" s="215">
        <v>6.9709999999999994E-2</v>
      </c>
      <c r="V68" s="215">
        <f>ROUND(E68*U68,2)</f>
        <v>31.55</v>
      </c>
      <c r="W68" s="215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113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5">
      <c r="A69" s="213"/>
      <c r="B69" s="214"/>
      <c r="C69" s="247" t="s">
        <v>386</v>
      </c>
      <c r="D69" s="216"/>
      <c r="E69" s="217">
        <v>11.8</v>
      </c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117</v>
      </c>
      <c r="AH69" s="205">
        <v>0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5">
      <c r="A70" s="213"/>
      <c r="B70" s="214"/>
      <c r="C70" s="247" t="s">
        <v>387</v>
      </c>
      <c r="D70" s="216"/>
      <c r="E70" s="217">
        <v>42.55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117</v>
      </c>
      <c r="AH70" s="205">
        <v>0</v>
      </c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5">
      <c r="A71" s="213"/>
      <c r="B71" s="214"/>
      <c r="C71" s="247" t="s">
        <v>388</v>
      </c>
      <c r="D71" s="216"/>
      <c r="E71" s="217">
        <v>148.5</v>
      </c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117</v>
      </c>
      <c r="AH71" s="205">
        <v>0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5">
      <c r="A72" s="213"/>
      <c r="B72" s="214"/>
      <c r="C72" s="247" t="s">
        <v>389</v>
      </c>
      <c r="D72" s="216"/>
      <c r="E72" s="217">
        <v>8.4452499999999997</v>
      </c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117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5">
      <c r="A73" s="213"/>
      <c r="B73" s="214"/>
      <c r="C73" s="256" t="s">
        <v>414</v>
      </c>
      <c r="D73" s="254"/>
      <c r="E73" s="255">
        <v>211.29525000000001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117</v>
      </c>
      <c r="AH73" s="205">
        <v>1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ht="20.399999999999999" outlineLevel="1" x14ac:dyDescent="0.25">
      <c r="A74" s="213"/>
      <c r="B74" s="214"/>
      <c r="C74" s="247" t="s">
        <v>415</v>
      </c>
      <c r="D74" s="216"/>
      <c r="E74" s="217">
        <v>642.6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117</v>
      </c>
      <c r="AH74" s="205">
        <v>0</v>
      </c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5">
      <c r="A75" s="213"/>
      <c r="B75" s="214"/>
      <c r="C75" s="247" t="s">
        <v>416</v>
      </c>
      <c r="D75" s="216"/>
      <c r="E75" s="217">
        <v>-335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117</v>
      </c>
      <c r="AH75" s="205">
        <v>0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5">
      <c r="A76" s="213"/>
      <c r="B76" s="214"/>
      <c r="C76" s="247" t="s">
        <v>417</v>
      </c>
      <c r="D76" s="216"/>
      <c r="E76" s="217">
        <v>-66.239999999999995</v>
      </c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117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5">
      <c r="A77" s="225">
        <v>26</v>
      </c>
      <c r="B77" s="226" t="s">
        <v>418</v>
      </c>
      <c r="C77" s="245" t="s">
        <v>419</v>
      </c>
      <c r="D77" s="227" t="s">
        <v>123</v>
      </c>
      <c r="E77" s="228">
        <v>535.34524999999996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21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147</v>
      </c>
      <c r="T77" s="231" t="s">
        <v>148</v>
      </c>
      <c r="U77" s="215">
        <v>0</v>
      </c>
      <c r="V77" s="215">
        <f>ROUND(E77*U77,2)</f>
        <v>0</v>
      </c>
      <c r="W77" s="215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113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5">
      <c r="A78" s="213"/>
      <c r="B78" s="214"/>
      <c r="C78" s="247" t="s">
        <v>420</v>
      </c>
      <c r="D78" s="216"/>
      <c r="E78" s="217">
        <v>452.65525000000002</v>
      </c>
      <c r="F78" s="215"/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117</v>
      </c>
      <c r="AH78" s="205">
        <v>5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5">
      <c r="A79" s="213"/>
      <c r="B79" s="214"/>
      <c r="C79" s="247" t="s">
        <v>421</v>
      </c>
      <c r="D79" s="216"/>
      <c r="E79" s="217">
        <v>82.69</v>
      </c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117</v>
      </c>
      <c r="AH79" s="205">
        <v>5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x14ac:dyDescent="0.25">
      <c r="A80" s="219" t="s">
        <v>106</v>
      </c>
      <c r="B80" s="220" t="s">
        <v>79</v>
      </c>
      <c r="C80" s="244" t="s">
        <v>27</v>
      </c>
      <c r="D80" s="221"/>
      <c r="E80" s="222"/>
      <c r="F80" s="223"/>
      <c r="G80" s="223">
        <f>SUMIF(AG81:AG92,"&lt;&gt;NOR",G81:G92)</f>
        <v>0</v>
      </c>
      <c r="H80" s="223"/>
      <c r="I80" s="223">
        <f>SUM(I81:I92)</f>
        <v>0</v>
      </c>
      <c r="J80" s="223"/>
      <c r="K80" s="223">
        <f>SUM(K81:K92)</f>
        <v>0</v>
      </c>
      <c r="L80" s="223"/>
      <c r="M80" s="223">
        <f>SUM(M81:M92)</f>
        <v>0</v>
      </c>
      <c r="N80" s="223"/>
      <c r="O80" s="223">
        <f>SUM(O81:O92)</f>
        <v>0</v>
      </c>
      <c r="P80" s="223"/>
      <c r="Q80" s="223">
        <f>SUM(Q81:Q92)</f>
        <v>0</v>
      </c>
      <c r="R80" s="223"/>
      <c r="S80" s="223"/>
      <c r="T80" s="224"/>
      <c r="U80" s="218"/>
      <c r="V80" s="218">
        <f>SUM(V81:V92)</f>
        <v>0</v>
      </c>
      <c r="W80" s="218"/>
      <c r="AG80" t="s">
        <v>107</v>
      </c>
    </row>
    <row r="81" spans="1:60" outlineLevel="1" x14ac:dyDescent="0.25">
      <c r="A81" s="225">
        <v>27</v>
      </c>
      <c r="B81" s="226" t="s">
        <v>319</v>
      </c>
      <c r="C81" s="245" t="s">
        <v>320</v>
      </c>
      <c r="D81" s="227" t="s">
        <v>321</v>
      </c>
      <c r="E81" s="228">
        <v>1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/>
      <c r="S81" s="230" t="s">
        <v>112</v>
      </c>
      <c r="T81" s="231" t="s">
        <v>148</v>
      </c>
      <c r="U81" s="215">
        <v>0</v>
      </c>
      <c r="V81" s="215">
        <f>ROUND(E81*U81,2)</f>
        <v>0</v>
      </c>
      <c r="W81" s="215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322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ht="21" outlineLevel="1" x14ac:dyDescent="0.25">
      <c r="A82" s="213"/>
      <c r="B82" s="214"/>
      <c r="C82" s="250" t="s">
        <v>323</v>
      </c>
      <c r="D82" s="242"/>
      <c r="E82" s="242"/>
      <c r="F82" s="242"/>
      <c r="G82" s="242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192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40" t="str">
        <f>C82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82" s="205"/>
      <c r="BC82" s="205"/>
      <c r="BD82" s="205"/>
      <c r="BE82" s="205"/>
      <c r="BF82" s="205"/>
      <c r="BG82" s="205"/>
      <c r="BH82" s="205"/>
    </row>
    <row r="83" spans="1:60" outlineLevel="1" x14ac:dyDescent="0.25">
      <c r="A83" s="225">
        <v>28</v>
      </c>
      <c r="B83" s="226" t="s">
        <v>324</v>
      </c>
      <c r="C83" s="245" t="s">
        <v>325</v>
      </c>
      <c r="D83" s="227" t="s">
        <v>321</v>
      </c>
      <c r="E83" s="228">
        <v>1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21</v>
      </c>
      <c r="M83" s="230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0"/>
      <c r="S83" s="230" t="s">
        <v>112</v>
      </c>
      <c r="T83" s="231" t="s">
        <v>148</v>
      </c>
      <c r="U83" s="215">
        <v>0</v>
      </c>
      <c r="V83" s="215">
        <f>ROUND(E83*U83,2)</f>
        <v>0</v>
      </c>
      <c r="W83" s="215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322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ht="31.2" outlineLevel="1" x14ac:dyDescent="0.25">
      <c r="A84" s="213"/>
      <c r="B84" s="214"/>
      <c r="C84" s="250" t="s">
        <v>326</v>
      </c>
      <c r="D84" s="242"/>
      <c r="E84" s="242"/>
      <c r="F84" s="242"/>
      <c r="G84" s="242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192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40" t="str">
        <f>C84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84" s="205"/>
      <c r="BC84" s="205"/>
      <c r="BD84" s="205"/>
      <c r="BE84" s="205"/>
      <c r="BF84" s="205"/>
      <c r="BG84" s="205"/>
      <c r="BH84" s="205"/>
    </row>
    <row r="85" spans="1:60" outlineLevel="1" x14ac:dyDescent="0.25">
      <c r="A85" s="225">
        <v>29</v>
      </c>
      <c r="B85" s="226" t="s">
        <v>327</v>
      </c>
      <c r="C85" s="245" t="s">
        <v>328</v>
      </c>
      <c r="D85" s="227" t="s">
        <v>321</v>
      </c>
      <c r="E85" s="228">
        <v>1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21</v>
      </c>
      <c r="M85" s="230">
        <f>G85*(1+L85/100)</f>
        <v>0</v>
      </c>
      <c r="N85" s="230">
        <v>0</v>
      </c>
      <c r="O85" s="230">
        <f>ROUND(E85*N85,2)</f>
        <v>0</v>
      </c>
      <c r="P85" s="230">
        <v>0</v>
      </c>
      <c r="Q85" s="230">
        <f>ROUND(E85*P85,2)</f>
        <v>0</v>
      </c>
      <c r="R85" s="230"/>
      <c r="S85" s="230" t="s">
        <v>112</v>
      </c>
      <c r="T85" s="231" t="s">
        <v>148</v>
      </c>
      <c r="U85" s="215">
        <v>0</v>
      </c>
      <c r="V85" s="215">
        <f>ROUND(E85*U85,2)</f>
        <v>0</v>
      </c>
      <c r="W85" s="215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322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ht="21" outlineLevel="1" x14ac:dyDescent="0.25">
      <c r="A86" s="213"/>
      <c r="B86" s="214"/>
      <c r="C86" s="250" t="s">
        <v>329</v>
      </c>
      <c r="D86" s="242"/>
      <c r="E86" s="242"/>
      <c r="F86" s="242"/>
      <c r="G86" s="242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192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40" t="str">
        <f>C86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86" s="205"/>
      <c r="BC86" s="205"/>
      <c r="BD86" s="205"/>
      <c r="BE86" s="205"/>
      <c r="BF86" s="205"/>
      <c r="BG86" s="205"/>
      <c r="BH86" s="205"/>
    </row>
    <row r="87" spans="1:60" outlineLevel="1" x14ac:dyDescent="0.25">
      <c r="A87" s="225">
        <v>30</v>
      </c>
      <c r="B87" s="226" t="s">
        <v>330</v>
      </c>
      <c r="C87" s="245" t="s">
        <v>331</v>
      </c>
      <c r="D87" s="227" t="s">
        <v>321</v>
      </c>
      <c r="E87" s="228">
        <v>1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21</v>
      </c>
      <c r="M87" s="230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0"/>
      <c r="S87" s="230" t="s">
        <v>112</v>
      </c>
      <c r="T87" s="231" t="s">
        <v>148</v>
      </c>
      <c r="U87" s="215">
        <v>0</v>
      </c>
      <c r="V87" s="215">
        <f>ROUND(E87*U87,2)</f>
        <v>0</v>
      </c>
      <c r="W87" s="215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322</v>
      </c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ht="21" outlineLevel="1" x14ac:dyDescent="0.25">
      <c r="A88" s="213"/>
      <c r="B88" s="214"/>
      <c r="C88" s="250" t="s">
        <v>333</v>
      </c>
      <c r="D88" s="242"/>
      <c r="E88" s="242"/>
      <c r="F88" s="242"/>
      <c r="G88" s="242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192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40" t="str">
        <f>C88</f>
        <v>Náklady na ztížené provádění stavebních prací v důsledku nepřerušeného provozu na staveništi nebo v případech nepřerušeného provozu v objektech v nichž se stavební práce provádí.</v>
      </c>
      <c r="BB88" s="205"/>
      <c r="BC88" s="205"/>
      <c r="BD88" s="205"/>
      <c r="BE88" s="205"/>
      <c r="BF88" s="205"/>
      <c r="BG88" s="205"/>
      <c r="BH88" s="205"/>
    </row>
    <row r="89" spans="1:60" outlineLevel="1" x14ac:dyDescent="0.25">
      <c r="A89" s="225">
        <v>31</v>
      </c>
      <c r="B89" s="226" t="s">
        <v>334</v>
      </c>
      <c r="C89" s="245" t="s">
        <v>335</v>
      </c>
      <c r="D89" s="227" t="s">
        <v>321</v>
      </c>
      <c r="E89" s="228">
        <v>1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21</v>
      </c>
      <c r="M89" s="230">
        <f>G89*(1+L89/100)</f>
        <v>0</v>
      </c>
      <c r="N89" s="230">
        <v>0</v>
      </c>
      <c r="O89" s="230">
        <f>ROUND(E89*N89,2)</f>
        <v>0</v>
      </c>
      <c r="P89" s="230">
        <v>0</v>
      </c>
      <c r="Q89" s="230">
        <f>ROUND(E89*P89,2)</f>
        <v>0</v>
      </c>
      <c r="R89" s="230"/>
      <c r="S89" s="230" t="s">
        <v>112</v>
      </c>
      <c r="T89" s="231" t="s">
        <v>148</v>
      </c>
      <c r="U89" s="215">
        <v>0</v>
      </c>
      <c r="V89" s="215">
        <f>ROUND(E89*U89,2)</f>
        <v>0</v>
      </c>
      <c r="W89" s="215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336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ht="31.2" outlineLevel="1" x14ac:dyDescent="0.25">
      <c r="A90" s="213"/>
      <c r="B90" s="214"/>
      <c r="C90" s="250" t="s">
        <v>337</v>
      </c>
      <c r="D90" s="242"/>
      <c r="E90" s="242"/>
      <c r="F90" s="242"/>
      <c r="G90" s="242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192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40" t="str">
        <f>C90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0" s="205"/>
      <c r="BC90" s="205"/>
      <c r="BD90" s="205"/>
      <c r="BE90" s="205"/>
      <c r="BF90" s="205"/>
      <c r="BG90" s="205"/>
      <c r="BH90" s="205"/>
    </row>
    <row r="91" spans="1:60" outlineLevel="1" x14ac:dyDescent="0.25">
      <c r="A91" s="225">
        <v>32</v>
      </c>
      <c r="B91" s="226" t="s">
        <v>338</v>
      </c>
      <c r="C91" s="245" t="s">
        <v>339</v>
      </c>
      <c r="D91" s="227" t="s">
        <v>321</v>
      </c>
      <c r="E91" s="228">
        <v>1</v>
      </c>
      <c r="F91" s="229"/>
      <c r="G91" s="230">
        <f>ROUND(E91*F91,2)</f>
        <v>0</v>
      </c>
      <c r="H91" s="229"/>
      <c r="I91" s="230">
        <f>ROUND(E91*H91,2)</f>
        <v>0</v>
      </c>
      <c r="J91" s="229"/>
      <c r="K91" s="230">
        <f>ROUND(E91*J91,2)</f>
        <v>0</v>
      </c>
      <c r="L91" s="230">
        <v>21</v>
      </c>
      <c r="M91" s="230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0"/>
      <c r="S91" s="230" t="s">
        <v>112</v>
      </c>
      <c r="T91" s="231" t="s">
        <v>148</v>
      </c>
      <c r="U91" s="215">
        <v>0</v>
      </c>
      <c r="V91" s="215">
        <f>ROUND(E91*U91,2)</f>
        <v>0</v>
      </c>
      <c r="W91" s="215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336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5">
      <c r="A92" s="213"/>
      <c r="B92" s="214"/>
      <c r="C92" s="250" t="s">
        <v>340</v>
      </c>
      <c r="D92" s="242"/>
      <c r="E92" s="242"/>
      <c r="F92" s="242"/>
      <c r="G92" s="242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192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x14ac:dyDescent="0.25">
      <c r="A93" s="5"/>
      <c r="B93" s="6"/>
      <c r="C93" s="251"/>
      <c r="D93" s="8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AE93">
        <v>15</v>
      </c>
      <c r="AF93">
        <v>21</v>
      </c>
    </row>
    <row r="94" spans="1:60" x14ac:dyDescent="0.25">
      <c r="A94" s="208"/>
      <c r="B94" s="209" t="s">
        <v>29</v>
      </c>
      <c r="C94" s="252"/>
      <c r="D94" s="210"/>
      <c r="E94" s="211"/>
      <c r="F94" s="211"/>
      <c r="G94" s="243">
        <f>G8+G14+G30+G40+G64+G67+G80</f>
        <v>0</v>
      </c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AE94">
        <f>SUMIF(L7:L92,AE93,G7:G92)</f>
        <v>0</v>
      </c>
      <c r="AF94">
        <f>SUMIF(L7:L92,AF93,G7:G92)</f>
        <v>0</v>
      </c>
      <c r="AG94" t="s">
        <v>341</v>
      </c>
    </row>
    <row r="95" spans="1:60" x14ac:dyDescent="0.25">
      <c r="A95" s="212" t="s">
        <v>342</v>
      </c>
      <c r="B95" s="212"/>
      <c r="C95" s="251"/>
      <c r="D95" s="8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60" x14ac:dyDescent="0.25">
      <c r="A96" s="5"/>
      <c r="B96" s="6" t="s">
        <v>343</v>
      </c>
      <c r="C96" s="251" t="s">
        <v>344</v>
      </c>
      <c r="D96" s="8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AG96" t="s">
        <v>345</v>
      </c>
    </row>
    <row r="97" spans="1:33" x14ac:dyDescent="0.25">
      <c r="A97" s="5"/>
      <c r="B97" s="6" t="s">
        <v>346</v>
      </c>
      <c r="C97" s="251" t="s">
        <v>347</v>
      </c>
      <c r="D97" s="8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AG97" t="s">
        <v>348</v>
      </c>
    </row>
    <row r="98" spans="1:33" x14ac:dyDescent="0.25">
      <c r="A98" s="5"/>
      <c r="B98" s="6"/>
      <c r="C98" s="251" t="s">
        <v>349</v>
      </c>
      <c r="D98" s="8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AG98" t="s">
        <v>350</v>
      </c>
    </row>
    <row r="99" spans="1:33" x14ac:dyDescent="0.25">
      <c r="A99" s="5"/>
      <c r="B99" s="6"/>
      <c r="C99" s="251"/>
      <c r="D99" s="8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33" x14ac:dyDescent="0.25">
      <c r="C100" s="253"/>
      <c r="D100" s="189"/>
      <c r="AG100" t="s">
        <v>351</v>
      </c>
    </row>
    <row r="101" spans="1:33" x14ac:dyDescent="0.25">
      <c r="D101" s="189"/>
    </row>
    <row r="102" spans="1:33" x14ac:dyDescent="0.25">
      <c r="D102" s="189"/>
    </row>
    <row r="103" spans="1:33" x14ac:dyDescent="0.25">
      <c r="D103" s="189"/>
    </row>
    <row r="104" spans="1:33" x14ac:dyDescent="0.25">
      <c r="D104" s="189"/>
    </row>
    <row r="105" spans="1:33" x14ac:dyDescent="0.25">
      <c r="D105" s="189"/>
    </row>
    <row r="106" spans="1:33" x14ac:dyDescent="0.25">
      <c r="D106" s="189"/>
    </row>
    <row r="107" spans="1:33" x14ac:dyDescent="0.25">
      <c r="D107" s="189"/>
    </row>
    <row r="108" spans="1:33" x14ac:dyDescent="0.25">
      <c r="D108" s="189"/>
    </row>
    <row r="109" spans="1:33" x14ac:dyDescent="0.25">
      <c r="D109" s="189"/>
    </row>
    <row r="110" spans="1:33" x14ac:dyDescent="0.25">
      <c r="D110" s="189"/>
    </row>
    <row r="111" spans="1:33" x14ac:dyDescent="0.25">
      <c r="D111" s="189"/>
    </row>
    <row r="112" spans="1:33" x14ac:dyDescent="0.25">
      <c r="D112" s="189"/>
    </row>
    <row r="113" spans="4:4" x14ac:dyDescent="0.25">
      <c r="D113" s="189"/>
    </row>
    <row r="114" spans="4:4" x14ac:dyDescent="0.25">
      <c r="D114" s="189"/>
    </row>
    <row r="115" spans="4:4" x14ac:dyDescent="0.25">
      <c r="D115" s="189"/>
    </row>
    <row r="116" spans="4:4" x14ac:dyDescent="0.25">
      <c r="D116" s="189"/>
    </row>
    <row r="117" spans="4:4" x14ac:dyDescent="0.25">
      <c r="D117" s="189"/>
    </row>
    <row r="118" spans="4:4" x14ac:dyDescent="0.25">
      <c r="D118" s="189"/>
    </row>
    <row r="119" spans="4:4" x14ac:dyDescent="0.25">
      <c r="D119" s="189"/>
    </row>
    <row r="120" spans="4:4" x14ac:dyDescent="0.25">
      <c r="D120" s="189"/>
    </row>
    <row r="121" spans="4:4" x14ac:dyDescent="0.25">
      <c r="D121" s="189"/>
    </row>
    <row r="122" spans="4:4" x14ac:dyDescent="0.25">
      <c r="D122" s="189"/>
    </row>
    <row r="123" spans="4:4" x14ac:dyDescent="0.25">
      <c r="D123" s="189"/>
    </row>
    <row r="124" spans="4:4" x14ac:dyDescent="0.25">
      <c r="D124" s="189"/>
    </row>
    <row r="125" spans="4:4" x14ac:dyDescent="0.25">
      <c r="D125" s="189"/>
    </row>
    <row r="126" spans="4:4" x14ac:dyDescent="0.25">
      <c r="D126" s="189"/>
    </row>
    <row r="127" spans="4:4" x14ac:dyDescent="0.25">
      <c r="D127" s="189"/>
    </row>
    <row r="128" spans="4:4" x14ac:dyDescent="0.25">
      <c r="D128" s="189"/>
    </row>
    <row r="129" spans="4:4" x14ac:dyDescent="0.25">
      <c r="D129" s="189"/>
    </row>
    <row r="130" spans="4:4" x14ac:dyDescent="0.25">
      <c r="D130" s="189"/>
    </row>
    <row r="131" spans="4:4" x14ac:dyDescent="0.25">
      <c r="D131" s="189"/>
    </row>
    <row r="132" spans="4:4" x14ac:dyDescent="0.25">
      <c r="D132" s="189"/>
    </row>
    <row r="133" spans="4:4" x14ac:dyDescent="0.25">
      <c r="D133" s="189"/>
    </row>
    <row r="134" spans="4:4" x14ac:dyDescent="0.25">
      <c r="D134" s="189"/>
    </row>
    <row r="135" spans="4:4" x14ac:dyDescent="0.25">
      <c r="D135" s="189"/>
    </row>
    <row r="136" spans="4:4" x14ac:dyDescent="0.25">
      <c r="D136" s="189"/>
    </row>
    <row r="137" spans="4:4" x14ac:dyDescent="0.25">
      <c r="D137" s="189"/>
    </row>
    <row r="138" spans="4:4" x14ac:dyDescent="0.25">
      <c r="D138" s="189"/>
    </row>
    <row r="139" spans="4:4" x14ac:dyDescent="0.25">
      <c r="D139" s="189"/>
    </row>
    <row r="140" spans="4:4" x14ac:dyDescent="0.25">
      <c r="D140" s="189"/>
    </row>
    <row r="141" spans="4:4" x14ac:dyDescent="0.25">
      <c r="D141" s="189"/>
    </row>
    <row r="142" spans="4:4" x14ac:dyDescent="0.25">
      <c r="D142" s="189"/>
    </row>
    <row r="143" spans="4:4" x14ac:dyDescent="0.25">
      <c r="D143" s="189"/>
    </row>
    <row r="144" spans="4:4" x14ac:dyDescent="0.25">
      <c r="D144" s="189"/>
    </row>
    <row r="145" spans="4:4" x14ac:dyDescent="0.25">
      <c r="D145" s="189"/>
    </row>
    <row r="146" spans="4:4" x14ac:dyDescent="0.25">
      <c r="D146" s="189"/>
    </row>
    <row r="147" spans="4:4" x14ac:dyDescent="0.25">
      <c r="D147" s="189"/>
    </row>
    <row r="148" spans="4:4" x14ac:dyDescent="0.25">
      <c r="D148" s="189"/>
    </row>
    <row r="149" spans="4:4" x14ac:dyDescent="0.25">
      <c r="D149" s="189"/>
    </row>
    <row r="150" spans="4:4" x14ac:dyDescent="0.25">
      <c r="D150" s="189"/>
    </row>
    <row r="151" spans="4:4" x14ac:dyDescent="0.25">
      <c r="D151" s="189"/>
    </row>
    <row r="152" spans="4:4" x14ac:dyDescent="0.25">
      <c r="D152" s="189"/>
    </row>
    <row r="153" spans="4:4" x14ac:dyDescent="0.25">
      <c r="D153" s="189"/>
    </row>
    <row r="154" spans="4:4" x14ac:dyDescent="0.25">
      <c r="D154" s="189"/>
    </row>
    <row r="155" spans="4:4" x14ac:dyDescent="0.25">
      <c r="D155" s="189"/>
    </row>
    <row r="156" spans="4:4" x14ac:dyDescent="0.25">
      <c r="D156" s="189"/>
    </row>
    <row r="157" spans="4:4" x14ac:dyDescent="0.25">
      <c r="D157" s="189"/>
    </row>
    <row r="158" spans="4:4" x14ac:dyDescent="0.25">
      <c r="D158" s="189"/>
    </row>
    <row r="159" spans="4:4" x14ac:dyDescent="0.25">
      <c r="D159" s="189"/>
    </row>
    <row r="160" spans="4:4" x14ac:dyDescent="0.25">
      <c r="D160" s="189"/>
    </row>
    <row r="161" spans="4:4" x14ac:dyDescent="0.25">
      <c r="D161" s="189"/>
    </row>
    <row r="162" spans="4:4" x14ac:dyDescent="0.25">
      <c r="D162" s="189"/>
    </row>
    <row r="163" spans="4:4" x14ac:dyDescent="0.25">
      <c r="D163" s="189"/>
    </row>
    <row r="164" spans="4:4" x14ac:dyDescent="0.25">
      <c r="D164" s="189"/>
    </row>
    <row r="165" spans="4:4" x14ac:dyDescent="0.25">
      <c r="D165" s="189"/>
    </row>
    <row r="166" spans="4:4" x14ac:dyDescent="0.25">
      <c r="D166" s="189"/>
    </row>
    <row r="167" spans="4:4" x14ac:dyDescent="0.25">
      <c r="D167" s="189"/>
    </row>
    <row r="168" spans="4:4" x14ac:dyDescent="0.25">
      <c r="D168" s="189"/>
    </row>
    <row r="169" spans="4:4" x14ac:dyDescent="0.25">
      <c r="D169" s="189"/>
    </row>
    <row r="170" spans="4:4" x14ac:dyDescent="0.25">
      <c r="D170" s="189"/>
    </row>
    <row r="171" spans="4:4" x14ac:dyDescent="0.25">
      <c r="D171" s="189"/>
    </row>
    <row r="172" spans="4:4" x14ac:dyDescent="0.25">
      <c r="D172" s="189"/>
    </row>
    <row r="173" spans="4:4" x14ac:dyDescent="0.25">
      <c r="D173" s="189"/>
    </row>
    <row r="174" spans="4:4" x14ac:dyDescent="0.25">
      <c r="D174" s="189"/>
    </row>
    <row r="175" spans="4:4" x14ac:dyDescent="0.25">
      <c r="D175" s="189"/>
    </row>
    <row r="176" spans="4:4" x14ac:dyDescent="0.25">
      <c r="D176" s="189"/>
    </row>
    <row r="177" spans="4:4" x14ac:dyDescent="0.25">
      <c r="D177" s="189"/>
    </row>
    <row r="178" spans="4:4" x14ac:dyDescent="0.25">
      <c r="D178" s="189"/>
    </row>
    <row r="179" spans="4:4" x14ac:dyDescent="0.25">
      <c r="D179" s="189"/>
    </row>
    <row r="180" spans="4:4" x14ac:dyDescent="0.25">
      <c r="D180" s="189"/>
    </row>
    <row r="181" spans="4:4" x14ac:dyDescent="0.25">
      <c r="D181" s="189"/>
    </row>
    <row r="182" spans="4:4" x14ac:dyDescent="0.25">
      <c r="D182" s="189"/>
    </row>
    <row r="183" spans="4:4" x14ac:dyDescent="0.25">
      <c r="D183" s="189"/>
    </row>
    <row r="184" spans="4:4" x14ac:dyDescent="0.25">
      <c r="D184" s="189"/>
    </row>
    <row r="185" spans="4:4" x14ac:dyDescent="0.25">
      <c r="D185" s="189"/>
    </row>
    <row r="186" spans="4:4" x14ac:dyDescent="0.25">
      <c r="D186" s="189"/>
    </row>
    <row r="187" spans="4:4" x14ac:dyDescent="0.25">
      <c r="D187" s="189"/>
    </row>
    <row r="188" spans="4:4" x14ac:dyDescent="0.25">
      <c r="D188" s="189"/>
    </row>
    <row r="189" spans="4:4" x14ac:dyDescent="0.25">
      <c r="D189" s="189"/>
    </row>
    <row r="190" spans="4:4" x14ac:dyDescent="0.25">
      <c r="D190" s="189"/>
    </row>
    <row r="191" spans="4:4" x14ac:dyDescent="0.25">
      <c r="D191" s="189"/>
    </row>
    <row r="192" spans="4:4" x14ac:dyDescent="0.25">
      <c r="D192" s="189"/>
    </row>
    <row r="193" spans="4:4" x14ac:dyDescent="0.25">
      <c r="D193" s="189"/>
    </row>
    <row r="194" spans="4:4" x14ac:dyDescent="0.25">
      <c r="D194" s="189"/>
    </row>
    <row r="195" spans="4:4" x14ac:dyDescent="0.25">
      <c r="D195" s="189"/>
    </row>
    <row r="196" spans="4:4" x14ac:dyDescent="0.25">
      <c r="D196" s="189"/>
    </row>
    <row r="197" spans="4:4" x14ac:dyDescent="0.25">
      <c r="D197" s="189"/>
    </row>
    <row r="198" spans="4:4" x14ac:dyDescent="0.25">
      <c r="D198" s="189"/>
    </row>
    <row r="199" spans="4:4" x14ac:dyDescent="0.25">
      <c r="D199" s="189"/>
    </row>
    <row r="200" spans="4:4" x14ac:dyDescent="0.25">
      <c r="D200" s="189"/>
    </row>
    <row r="201" spans="4:4" x14ac:dyDescent="0.25">
      <c r="D201" s="189"/>
    </row>
    <row r="202" spans="4:4" x14ac:dyDescent="0.25">
      <c r="D202" s="189"/>
    </row>
    <row r="203" spans="4:4" x14ac:dyDescent="0.25">
      <c r="D203" s="189"/>
    </row>
    <row r="204" spans="4:4" x14ac:dyDescent="0.25">
      <c r="D204" s="189"/>
    </row>
    <row r="205" spans="4:4" x14ac:dyDescent="0.25">
      <c r="D205" s="189"/>
    </row>
    <row r="206" spans="4:4" x14ac:dyDescent="0.25">
      <c r="D206" s="189"/>
    </row>
    <row r="207" spans="4:4" x14ac:dyDescent="0.25">
      <c r="D207" s="189"/>
    </row>
    <row r="208" spans="4:4" x14ac:dyDescent="0.25">
      <c r="D208" s="189"/>
    </row>
    <row r="209" spans="4:4" x14ac:dyDescent="0.25">
      <c r="D209" s="189"/>
    </row>
    <row r="210" spans="4:4" x14ac:dyDescent="0.25">
      <c r="D210" s="189"/>
    </row>
    <row r="211" spans="4:4" x14ac:dyDescent="0.25">
      <c r="D211" s="189"/>
    </row>
    <row r="212" spans="4:4" x14ac:dyDescent="0.25">
      <c r="D212" s="189"/>
    </row>
    <row r="213" spans="4:4" x14ac:dyDescent="0.25">
      <c r="D213" s="189"/>
    </row>
    <row r="214" spans="4:4" x14ac:dyDescent="0.25">
      <c r="D214" s="189"/>
    </row>
    <row r="215" spans="4:4" x14ac:dyDescent="0.25">
      <c r="D215" s="189"/>
    </row>
    <row r="216" spans="4:4" x14ac:dyDescent="0.25">
      <c r="D216" s="189"/>
    </row>
    <row r="217" spans="4:4" x14ac:dyDescent="0.25">
      <c r="D217" s="189"/>
    </row>
    <row r="218" spans="4:4" x14ac:dyDescent="0.25">
      <c r="D218" s="189"/>
    </row>
    <row r="219" spans="4:4" x14ac:dyDescent="0.25">
      <c r="D219" s="189"/>
    </row>
    <row r="220" spans="4:4" x14ac:dyDescent="0.25">
      <c r="D220" s="189"/>
    </row>
    <row r="221" spans="4:4" x14ac:dyDescent="0.25">
      <c r="D221" s="189"/>
    </row>
    <row r="222" spans="4:4" x14ac:dyDescent="0.25">
      <c r="D222" s="189"/>
    </row>
    <row r="223" spans="4:4" x14ac:dyDescent="0.25">
      <c r="D223" s="189"/>
    </row>
    <row r="224" spans="4:4" x14ac:dyDescent="0.25">
      <c r="D224" s="189"/>
    </row>
    <row r="225" spans="4:4" x14ac:dyDescent="0.25">
      <c r="D225" s="189"/>
    </row>
    <row r="226" spans="4:4" x14ac:dyDescent="0.25">
      <c r="D226" s="189"/>
    </row>
    <row r="227" spans="4:4" x14ac:dyDescent="0.25">
      <c r="D227" s="189"/>
    </row>
    <row r="228" spans="4:4" x14ac:dyDescent="0.25">
      <c r="D228" s="189"/>
    </row>
    <row r="229" spans="4:4" x14ac:dyDescent="0.25">
      <c r="D229" s="189"/>
    </row>
    <row r="230" spans="4:4" x14ac:dyDescent="0.25">
      <c r="D230" s="189"/>
    </row>
    <row r="231" spans="4:4" x14ac:dyDescent="0.25">
      <c r="D231" s="189"/>
    </row>
    <row r="232" spans="4:4" x14ac:dyDescent="0.25">
      <c r="D232" s="189"/>
    </row>
    <row r="233" spans="4:4" x14ac:dyDescent="0.25">
      <c r="D233" s="189"/>
    </row>
    <row r="234" spans="4:4" x14ac:dyDescent="0.25">
      <c r="D234" s="189"/>
    </row>
    <row r="235" spans="4:4" x14ac:dyDescent="0.25">
      <c r="D235" s="189"/>
    </row>
    <row r="236" spans="4:4" x14ac:dyDescent="0.25">
      <c r="D236" s="189"/>
    </row>
    <row r="237" spans="4:4" x14ac:dyDescent="0.25">
      <c r="D237" s="189"/>
    </row>
    <row r="238" spans="4:4" x14ac:dyDescent="0.25">
      <c r="D238" s="189"/>
    </row>
    <row r="239" spans="4:4" x14ac:dyDescent="0.25">
      <c r="D239" s="189"/>
    </row>
    <row r="240" spans="4:4" x14ac:dyDescent="0.25">
      <c r="D240" s="189"/>
    </row>
    <row r="241" spans="4:4" x14ac:dyDescent="0.25">
      <c r="D241" s="189"/>
    </row>
    <row r="242" spans="4:4" x14ac:dyDescent="0.25">
      <c r="D242" s="189"/>
    </row>
    <row r="243" spans="4:4" x14ac:dyDescent="0.25">
      <c r="D243" s="189"/>
    </row>
    <row r="244" spans="4:4" x14ac:dyDescent="0.25">
      <c r="D244" s="189"/>
    </row>
    <row r="245" spans="4:4" x14ac:dyDescent="0.25">
      <c r="D245" s="189"/>
    </row>
    <row r="246" spans="4:4" x14ac:dyDescent="0.25">
      <c r="D246" s="189"/>
    </row>
    <row r="247" spans="4:4" x14ac:dyDescent="0.25">
      <c r="D247" s="189"/>
    </row>
    <row r="248" spans="4:4" x14ac:dyDescent="0.25">
      <c r="D248" s="189"/>
    </row>
    <row r="249" spans="4:4" x14ac:dyDescent="0.25">
      <c r="D249" s="189"/>
    </row>
    <row r="250" spans="4:4" x14ac:dyDescent="0.25">
      <c r="D250" s="189"/>
    </row>
    <row r="251" spans="4:4" x14ac:dyDescent="0.25">
      <c r="D251" s="189"/>
    </row>
    <row r="252" spans="4:4" x14ac:dyDescent="0.25">
      <c r="D252" s="189"/>
    </row>
    <row r="253" spans="4:4" x14ac:dyDescent="0.25">
      <c r="D253" s="189"/>
    </row>
    <row r="254" spans="4:4" x14ac:dyDescent="0.25">
      <c r="D254" s="189"/>
    </row>
    <row r="255" spans="4:4" x14ac:dyDescent="0.25">
      <c r="D255" s="189"/>
    </row>
    <row r="256" spans="4:4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sheetProtection password="DDE9" sheet="1"/>
  <mergeCells count="16">
    <mergeCell ref="C82:G82"/>
    <mergeCell ref="C84:G84"/>
    <mergeCell ref="C86:G86"/>
    <mergeCell ref="C88:G88"/>
    <mergeCell ref="C90:G90"/>
    <mergeCell ref="C92:G92"/>
    <mergeCell ref="A1:G1"/>
    <mergeCell ref="C2:G2"/>
    <mergeCell ref="C3:G3"/>
    <mergeCell ref="C4:G4"/>
    <mergeCell ref="A95:B95"/>
    <mergeCell ref="C10:G10"/>
    <mergeCell ref="C12:G12"/>
    <mergeCell ref="C51:G51"/>
    <mergeCell ref="C59:G59"/>
    <mergeCell ref="C66:G6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2018-01-11T07:24:34Z</dcterms:modified>
</cp:coreProperties>
</file>